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0" documentId="13_ncr:1_{6460BC45-FCCC-46FC-98B7-E52BB4091A18}" xr6:coauthVersionLast="47" xr6:coauthVersionMax="47" xr10:uidLastSave="{00000000-0000-0000-0000-000000000000}"/>
  <bookViews>
    <workbookView xWindow="-27068" yWindow="-4628" windowWidth="22890" windowHeight="14790" xr2:uid="{00000000-000D-0000-FFFF-FFFF00000000}"/>
  </bookViews>
  <sheets>
    <sheet name="5-CostofCap-2_RY2023" sheetId="3" r:id="rId1"/>
    <sheet name="5-CostofCap-3_RY2023" sheetId="4" r:id="rId2"/>
  </sheets>
  <externalReferences>
    <externalReference r:id="rId3"/>
    <externalReference r:id="rId4"/>
  </externalReferences>
  <definedNames>
    <definedName name="\a">#REF!</definedName>
    <definedName name="\b">#REF!</definedName>
    <definedName name="\x">#REF!</definedName>
    <definedName name="___huh2" hidden="1">{#N/A,#N/A,FALSE,"Dist Rev at PR ";#N/A,#N/A,FALSE,"Spec";#N/A,#N/A,FALSE,"Res";#N/A,#N/A,FALSE,"Small L&amp;P";#N/A,#N/A,FALSE,"Medium L&amp;P";#N/A,#N/A,FALSE,"E-19";#N/A,#N/A,FALSE,"E-20";#N/A,#N/A,FALSE,"Strtlts &amp; Standby";#N/A,#N/A,FALSE,"A-RTP";#N/A,#N/A,FALSE,"2003mixeduse"}</definedName>
    <definedName name="__123Graph_A" localSheetId="1" hidden="1">#REF!</definedName>
    <definedName name="__123Graph_AGRAPH" localSheetId="1" hidden="1">#REF!</definedName>
    <definedName name="__123Graph_AGRS" localSheetId="1" hidden="1">#REF!</definedName>
    <definedName name="__123Graph_B" localSheetId="1" hidden="1">#REF!</definedName>
    <definedName name="__123Graph_BGRAPH" localSheetId="1" hidden="1">#REF!</definedName>
    <definedName name="__123Graph_BGRS" localSheetId="1" hidden="1">#REF!</definedName>
    <definedName name="__123Graph_C" localSheetId="1" hidden="1">#REF!</definedName>
    <definedName name="__123Graph_CGRAPH" localSheetId="1" hidden="1">#REF!</definedName>
    <definedName name="__123Graph_CGRS" localSheetId="1" hidden="1">#REF!</definedName>
    <definedName name="__123Graph_DGRAPH" localSheetId="1" hidden="1">#REF!</definedName>
    <definedName name="__123Graph_DGRS" localSheetId="1" hidden="1">#REF!</definedName>
    <definedName name="__123Graph_LBL_A" localSheetId="1" hidden="1">#REF!</definedName>
    <definedName name="__123Graph_LBL_EGRAPH" localSheetId="1" hidden="1">#REF!</definedName>
    <definedName name="__123Graph_LBL_EGRS" localSheetId="1" hidden="1">#REF!</definedName>
    <definedName name="__123Graph_X" localSheetId="1" hidden="1">#REF!</definedName>
    <definedName name="__foo1"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_foo2"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_foo3" hidden="1">{#N/A,#N/A,FALSE,"Res - Unadj";#N/A,#N/A,FALSE,"Small L&amp;P";#N/A,#N/A,FALSE,"Medium L&amp;P";#N/A,#N/A,FALSE,"E-19";#N/A,#N/A,FALSE,"E-20";#N/A,#N/A,FALSE,"A-RTP";#N/A,#N/A,FALSE,"Strtlts &amp; Standby";#N/A,#N/A,FALSE,"AG";#N/A,#N/A,FALSE,"2001mixeduse"}</definedName>
    <definedName name="__foo4" hidden="1">{"Summary","1",FALSE,"Summary"}</definedName>
    <definedName name="_bdm.DA90C587C9374C5A8F37C549C9BCDD3D.edm" localSheetId="0" hidden="1">#REF!</definedName>
    <definedName name="_bdm.DA90C587C9374C5A8F37C549C9BCDD3D.edm" localSheetId="1" hidden="1">#REF!</definedName>
    <definedName name="_bdm.DA90C587C9374C5A8F37C549C9BCDD3D.edm" hidden="1">#REF!</definedName>
    <definedName name="_Fill" hidden="1">#REF!</definedName>
    <definedName name="_foo1"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foo2"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foo3" hidden="1">{#N/A,#N/A,FALSE,"Res - Unadj";#N/A,#N/A,FALSE,"Small L&amp;P";#N/A,#N/A,FALSE,"Medium L&amp;P";#N/A,#N/A,FALSE,"E-19";#N/A,#N/A,FALSE,"E-20";#N/A,#N/A,FALSE,"A-RTP";#N/A,#N/A,FALSE,"Strtlts &amp; Standby";#N/A,#N/A,FALSE,"AG";#N/A,#N/A,FALSE,"2001mixeduse"}</definedName>
    <definedName name="_foo4" hidden="1">{"Summary","1",FALSE,"Summary"}</definedName>
    <definedName name="_huh2" hidden="1">{#N/A,#N/A,FALSE,"Dist Rev at PR ";#N/A,#N/A,FALSE,"Spec";#N/A,#N/A,FALSE,"Res";#N/A,#N/A,FALSE,"Small L&amp;P";#N/A,#N/A,FALSE,"Medium L&amp;P";#N/A,#N/A,FALSE,"E-19";#N/A,#N/A,FALSE,"E-20";#N/A,#N/A,FALSE,"Strtlts &amp; Standby";#N/A,#N/A,FALSE,"A-RTP";#N/A,#N/A,FALSE,"2003mixeduse"}</definedName>
    <definedName name="_Key1" localSheetId="0" hidden="1">#REF!</definedName>
    <definedName name="_Key1" localSheetId="1" hidden="1">#REF!</definedName>
    <definedName name="_Key1" hidden="1">#REF!</definedName>
    <definedName name="_Key2" localSheetId="0" hidden="1">#REF!</definedName>
    <definedName name="_Key2" localSheetId="1" hidden="1">#REF!</definedName>
    <definedName name="_Key2" hidden="1">#REF!</definedName>
    <definedName name="_L2" hidden="1">{"PI_Data",#N/A,TRUE,"P&amp;I Data"}</definedName>
    <definedName name="_m2" hidden="1">{"PI_Data",#N/A,TRUE,"P&amp;I Data"}</definedName>
    <definedName name="_Order1">255</definedName>
    <definedName name="_Order2">255</definedName>
    <definedName name="_p2" hidden="1">{"PI_Data",#N/A,TRUE,"P&amp;I Data"}</definedName>
    <definedName name="_Regression_Int">1</definedName>
    <definedName name="_Sort" localSheetId="0" hidden="1">#REF!</definedName>
    <definedName name="_Sort" localSheetId="1" hidden="1">#REF!</definedName>
    <definedName name="_Sort" hidden="1">#REF!</definedName>
    <definedName name="_t2" hidden="1">{"PI_Data",#N/A,TRUE,"P&amp;I Data"}</definedName>
    <definedName name="a" hidden="1">{#N/A,#N/A,FALSE,"CTC Summary - EOY";#N/A,#N/A,FALSE,"CTC Summary - Wtavg"}</definedName>
    <definedName name="ACCELERATED2" hidden="1">{#N/A,#N/A,FALSE,"CTC Summary - EOY";#N/A,#N/A,FALSE,"CTC Summary - Wtavg"}</definedName>
    <definedName name="ACCELLERATED1X" hidden="1">{#N/A,#N/A,FALSE,"CTC Summary - EOY";#N/A,#N/A,FALSE,"CTC Summary - Wtavg"}</definedName>
    <definedName name="again" hidden="1">{#N/A,#N/A,FALSE,"ND Rev at Pres Rates";#N/A,#N/A,FALSE,"Res - Unadj sales";#N/A,#N/A,FALSE,"Small L&amp;P";#N/A,#N/A,FALSE,"Medium L&amp;P";#N/A,#N/A,FALSE,"E-19";#N/A,#N/A,FALSE,"E-20";#N/A,#N/A,FALSE,"Strtlts &amp; Standby";#N/A,#N/A,FALSE,"AG";#N/A,#N/A,FALSE,"A-RTP";#N/A,#N/A,FALSE,"Spec"}</definedName>
    <definedName name="April" hidden="1">{#N/A,#N/A,FALSE,"CTC Summary - EOY";#N/A,#N/A,FALSE,"CTC Summary - Wtavg"}</definedName>
    <definedName name="AS2DocOpenMode">"AS2DocumentEdit"</definedName>
    <definedName name="August" hidden="1">{#N/A,#N/A,FALSE,"CTC Summary - EOY";#N/A,#N/A,FALSE,"CTC Summary - Wtavg"}</definedName>
    <definedName name="b" hidden="1">{#N/A,#N/A,FALSE,"CTC Summary - EOY";#N/A,#N/A,FALSE,"CTC Summary - Wtavg"}</definedName>
    <definedName name="CIQWBGuid" hidden="1">"5c45d50c-fbb0-4040-9a33-7ec34da71b69"</definedName>
    <definedName name="copy" hidden="1">{#N/A,#N/A,FALSE,"Dist Rev at PR ";#N/A,#N/A,FALSE,"Spec";#N/A,#N/A,FALSE,"Res";#N/A,#N/A,FALSE,"Small L&amp;P";#N/A,#N/A,FALSE,"Medium L&amp;P";#N/A,#N/A,FALSE,"E-19";#N/A,#N/A,FALSE,"E-20";#N/A,#N/A,FALSE,"Strtlts &amp; Standby";#N/A,#N/A,FALSE,"A-RTP";#N/A,#N/A,FALSE,"2003mixeduse"}</definedName>
    <definedName name="copyprint" hidden="1">{#N/A,#N/A,FALSE,"Workpaper Tables 4-1 &amp; 4-2";#N/A,#N/A,FALSE,"Revenue Allocation Results";#N/A,#N/A,FALSE,"FERC Rev @ PR";#N/A,#N/A,FALSE,"Distribution Revenue Allocation";#N/A,#N/A,FALSE,"Nonallocated Revenues ";#N/A,#N/A,FALSE,"2000mixuse";#N/A,#N/A,FALSE,"MC Revenues- 00 sales, 96 MC's"}</definedName>
    <definedName name="copy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copyrevalloc" hidden="1">{#N/A,#N/A,FALSE,"RRQ inputs ";#N/A,#N/A,FALSE,"FERC Rev @ PR";#N/A,#N/A,FALSE,"Distribution Revenue Allocation";#N/A,#N/A,FALSE,"Nonallocated Revenues";#N/A,#N/A,FALSE,"MC Revenues-03 sales, 96 MC's";#N/A,#N/A,FALSE,"FTA"}</definedName>
    <definedName name="copyschudel" hidden="1">{#N/A,#N/A,FALSE,"ND Rev at Pres Rates";#N/A,#N/A,FALSE,"Res - Unadj";#N/A,#N/A,FALSE,"Small L&amp;P";#N/A,#N/A,FALSE,"Medium L&amp;P";#N/A,#N/A,FALSE,"E-19";#N/A,#N/A,FALSE,"E-20";#N/A,#N/A,FALSE,"A-RTP";#N/A,#N/A,FALSE,"Strtlts &amp; Standby";#N/A,#N/A,FALSE,"AG";#N/A,#N/A,FALSE,"2001mixeduse"}</definedName>
    <definedName name="CTIT" hidden="1">{"PI_Data",#N/A,TRUE,"P&amp;I Data"}</definedName>
    <definedName name="d" hidden="1">{#N/A,#N/A,FALSE,"CTC Summary - EOY";#N/A,#N/A,FALSE,"CTC Summary - Wtavg"}</definedName>
    <definedName name="DeleteMe" hidden="1">{#N/A,#N/A,FALSE,"Dist Rev at PR ";#N/A,#N/A,FALSE,"Spec";#N/A,#N/A,FALSE,"Res";#N/A,#N/A,FALSE,"Small L&amp;P";#N/A,#N/A,FALSE,"Medium L&amp;P";#N/A,#N/A,FALSE,"E-19";#N/A,#N/A,FALSE,"E-20";#N/A,#N/A,FALSE,"Strtlts &amp; Standby";#N/A,#N/A,FALSE,"A-RTP";#N/A,#N/A,FALSE,"2003mixeduse"}</definedName>
    <definedName name="e" hidden="1">{#N/A,#N/A,FALSE,"CTC Summary - EOY";#N/A,#N/A,FALSE,"CTC Summary - Wtavg"}</definedName>
    <definedName name="ED">"3W3Y8WU9D4KB8I8XZYLB5WWMT"</definedName>
    <definedName name="ee" localSheetId="1" hidden="1">{"PI_Data",#N/A,TRUE,"P&amp;I Data"}</definedName>
    <definedName name="ee" hidden="1">{"PI_Data",#N/A,TRUE,"P&amp;I Data"}</definedName>
    <definedName name="ef" localSheetId="1" hidden="1">{"PI_Data",#N/A,TRUE,"P&amp;I Data"}</definedName>
    <definedName name="ef" hidden="1">{"PI_Data",#N/A,TRUE,"P&amp;I Data"}</definedName>
    <definedName name="EV__EVCOM_OPTIONS__" hidden="1">8</definedName>
    <definedName name="EV__EXPOPTIONS__" hidden="1">1</definedName>
    <definedName name="EV__LASTREFTIME__">"(GMT-08:00)4/23/2012 7:07:55 AM"</definedName>
    <definedName name="EV__MAXEXPCOLS__" hidden="1">100</definedName>
    <definedName name="EV__MAXEXPROWS__" hidden="1">1000</definedName>
    <definedName name="EV__MEMORYCVW__" hidden="1">0</definedName>
    <definedName name="EV__WBEVMODE__" hidden="1">0</definedName>
    <definedName name="EV__WBREFOPTIONS__" hidden="1">134217735</definedName>
    <definedName name="EV__WBVERSION__" hidden="1">0</definedName>
    <definedName name="FERC" hidden="1">{#N/A,#N/A,FALSE,"CTC Summary - EOY";#N/A,#N/A,FALSE,"CTC Summary - Wtavg"}</definedName>
    <definedName name="foo"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gggg"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ggggb"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huh" hidden="1">{#N/A,#N/A,FALSE,"Dist Rev at PR ";#N/A,#N/A,FALSE,"Spec";#N/A,#N/A,FALSE,"Res";#N/A,#N/A,FALSE,"Small L&amp;P";#N/A,#N/A,FALSE,"Medium L&amp;P";#N/A,#N/A,FALSE,"E-19";#N/A,#N/A,FALSE,"E-20";#N/A,#N/A,FALSE,"Strtlts &amp; Standby";#N/A,#N/A,FALSE,"A-RTP";#N/A,#N/A,FALSE,"2003mixeduse"}</definedName>
    <definedName name="huhnd" hidden="1">{#N/A,#N/A,FALSE,"ND Rev at Pres Rates";#N/A,#N/A,FALSE,"Res - Unadj sales";#N/A,#N/A,FALSE,"Small L&amp;P";#N/A,#N/A,FALSE,"Medium L&amp;P";#N/A,#N/A,FALSE,"E-19";#N/A,#N/A,FALSE,"E-20";#N/A,#N/A,FALSE,"Strtlts &amp; Standby";#N/A,#N/A,FALSE,"AG";#N/A,#N/A,FALSE,"A-RTP";#N/A,#N/A,FALSE,"Spec"}</definedName>
    <definedName name="huhnd2" hidden="1">{#N/A,#N/A,FALSE,"ND Rev at Pres Rates";#N/A,#N/A,FALSE,"Res - Unadj sales";#N/A,#N/A,FALSE,"Small L&amp;P";#N/A,#N/A,FALSE,"Medium L&amp;P";#N/A,#N/A,FALSE,"E-19";#N/A,#N/A,FALSE,"E-20";#N/A,#N/A,FALSE,"Strtlts &amp; Standby";#N/A,#N/A,FALSE,"AG";#N/A,#N/A,FALSE,"A-RTP";#N/A,#N/A,FALSE,"Spec"}</definedName>
    <definedName name="huhprint" hidden="1">{#N/A,#N/A,FALSE,"Workpaper Tables 4-1 &amp; 4-2";#N/A,#N/A,FALSE,"Revenue Allocation Results";#N/A,#N/A,FALSE,"FERC Rev @ PR";#N/A,#N/A,FALSE,"Distribution Revenue Allocation";#N/A,#N/A,FALSE,"Nonallocated Revenues ";#N/A,#N/A,FALSE,"2000mixuse";#N/A,#N/A,FALSE,"MC Revenues- 00 sales, 96 MC's"}</definedName>
    <definedName name="huh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huhrevalloc" hidden="1">{#N/A,#N/A,FALSE,"RRQ inputs ";#N/A,#N/A,FALSE,"FERC Rev @ PR";#N/A,#N/A,FALSE,"Distribution Revenue Allocation";#N/A,#N/A,FALSE,"Nonallocated Revenues";#N/A,#N/A,FALSE,"MC Revenues-03 sales, 96 MC's";#N/A,#N/A,FALSE,"FTA"}</definedName>
    <definedName name="huhschudel" hidden="1">{#N/A,#N/A,FALSE,"ND Rev at Pres Rates";#N/A,#N/A,FALSE,"Res - Unadj";#N/A,#N/A,FALSE,"Small L&amp;P";#N/A,#N/A,FALSE,"Medium L&amp;P";#N/A,#N/A,FALSE,"E-19";#N/A,#N/A,FALSE,"E-20";#N/A,#N/A,FALSE,"A-RTP";#N/A,#N/A,FALSE,"Strtlts &amp; Standby";#N/A,#N/A,FALSE,"AG";#N/A,#N/A,FALSE,"2001mixeduse"}</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41780.7911111111</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uly" hidden="1">{#N/A,#N/A,FALSE,"CTC Summary - EOY";#N/A,#N/A,FALSE,"CTC Summary - Wtavg"}</definedName>
    <definedName name="June" hidden="1">{#N/A,#N/A,FALSE,"CTC Summary - EOY";#N/A,#N/A,FALSE,"CTC Summary - Wtavg"}</definedName>
    <definedName name="junk" hidden="1">"S:\23150\06RET\Transformation\"</definedName>
    <definedName name="junk1" hidden="1">"Will Kane"</definedName>
    <definedName name="L" localSheetId="1" hidden="1">{"PI_Data",#N/A,TRUE,"P&amp;I Data"}</definedName>
    <definedName name="L" hidden="1">{"PI_Data",#N/A,TRUE,"P&amp;I Data"}</definedName>
    <definedName name="L2X" hidden="1">{"PI_Data",#N/A,TRUE,"P&amp;I Data"}</definedName>
    <definedName name="left">#REF!</definedName>
    <definedName name="LL" hidden="1">{"PI_Data",#N/A,TRUE,"P&amp;I Data"}</definedName>
    <definedName name="m" localSheetId="1" hidden="1">{"PI_Data",#N/A,TRUE,"P&amp;I Data"}</definedName>
    <definedName name="m" hidden="1">{"PI_Data",#N/A,TRUE,"P&amp;I Data"}</definedName>
    <definedName name="M2X" hidden="1">{"PI_Data",#N/A,TRUE,"P&amp;I Data"}</definedName>
    <definedName name="May" hidden="1">{#N/A,#N/A,FALSE,"CTC Summary - EOY";#N/A,#N/A,FALSE,"CTC Summary - Wtavg"}</definedName>
    <definedName name="MEWarning" hidden="1">1</definedName>
    <definedName name="MM" hidden="1">{"PI_Data",#N/A,TRUE,"P&amp;I Data"}</definedName>
    <definedName name="n" hidden="1">{#N/A,#N/A,FALSE,"CTC Summary - EOY";#N/A,#N/A,FALSE,"CTC Summary - Wtavg"}</definedName>
    <definedName name="New" hidden="1">{#N/A,#N/A,FALSE,"CTC Summary - EOY";#N/A,#N/A,FALSE,"CTC Summary - Wtavg"}</definedName>
    <definedName name="p" localSheetId="1" hidden="1">{"PI_Data",#N/A,TRUE,"P&amp;I Data"}</definedName>
    <definedName name="p" hidden="1">{"PI_Data",#N/A,TRUE,"P&amp;I Data"}</definedName>
    <definedName name="P2X" hidden="1">{"PI_Data",#N/A,TRUE,"P&amp;I Data"}</definedName>
    <definedName name="PIX" hidden="1">{"PI_Data",#N/A,TRUE,"P&amp;I Data"}</definedName>
    <definedName name="PP" hidden="1">{"PI_Data",#N/A,TRUE,"P&amp;I Data"}</definedName>
    <definedName name="ppppppppppppppppppppppppppppppp" hidden="1">{"PI_Data",#N/A,TRUE,"P&amp;I Data"}</definedName>
    <definedName name="_xlnm.Print_Area" localSheetId="0">'5-CostofCap-2_RY2023'!$A$1:$Q$59</definedName>
    <definedName name="_xlnm.Print_Area" localSheetId="1">'5-CostofCap-3_RY2023'!$A$1:$H$64</definedName>
    <definedName name="Print_Area_MI">#REF!</definedName>
    <definedName name="q" hidden="1">#REF!</definedName>
    <definedName name="qwer" localSheetId="1" hidden="1">{"PI_Data",#N/A,TRUE,"P&amp;I Data"}</definedName>
    <definedName name="qwer" hidden="1">{"PI_Data",#N/A,TRUE,"P&amp;I Data"}</definedName>
    <definedName name="QWER1" hidden="1">{"PI_Data",#N/A,TRUE,"P&amp;I Data"}</definedName>
    <definedName name="qwer2" hidden="1">{"PI_Data",#N/A,TRUE,"P&amp;I Data"}</definedName>
    <definedName name="QWERX" hidden="1">{"PI_Data",#N/A,TRUE,"P&amp;I Data"}</definedName>
    <definedName name="right">#REF!</definedName>
    <definedName name="SAPBEXdnldView">"49BGT7GXT9EX51LLJXMJKZ8Y6"</definedName>
    <definedName name="SAPBEXhrIndnt">1</definedName>
    <definedName name="SAPBEXrevision">9</definedName>
    <definedName name="SAPBEXsysID">"BPR"</definedName>
    <definedName name="SAPBEXwbID">"3XY8MM4SHGBHT4B7F8XEIC63B"</definedName>
    <definedName name="SAPBEXwbID2">"3W3Y8WU9D4KB8I8XZYLB5WWMT"</definedName>
    <definedName name="SAPCrosstab1">#REF!</definedName>
    <definedName name="SAPEXwbID1">"471C2VSNPC28U9XYPMV2AOH11"</definedName>
    <definedName name="sds" hidden="1">{"Summary","1",FALSE,"Summary"}</definedName>
    <definedName name="sdsb" hidden="1">{"Summary","1",FALSE,"Summary"}</definedName>
    <definedName name="sencount">1</definedName>
    <definedName name="solver_lin" hidden="1">0</definedName>
    <definedName name="solver_num" hidden="1">0</definedName>
    <definedName name="solver_opt" localSheetId="0" hidden="1">#REF!</definedName>
    <definedName name="solver_opt" localSheetId="1" hidden="1">#REF!</definedName>
    <definedName name="solver_opt" hidden="1">#REF!</definedName>
    <definedName name="solver_typ" hidden="1">1</definedName>
    <definedName name="solver_val" hidden="1">0</definedName>
    <definedName name="ssd"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ssdb"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Step2" hidden="1">{#N/A,#N/A,FALSE,"CTC Summary - EOY";#N/A,#N/A,FALSE,"CTC Summary - Wtavg"}</definedName>
    <definedName name="T" localSheetId="1" hidden="1">{"PI_Data",#N/A,TRUE,"P&amp;I Data"}</definedName>
    <definedName name="T" hidden="1">{"PI_Data",#N/A,TRUE,"P&amp;I Data"}</definedName>
    <definedName name="T2X" hidden="1">{"PI_Data",#N/A,TRUE,"P&amp;I Data"}</definedName>
    <definedName name="test" localSheetId="1" hidden="1">{"PI_Data",#N/A,TRUE,"P&amp;I Data"}</definedName>
    <definedName name="test" hidden="1">{"PI_Data",#N/A,TRUE,"P&amp;I Data"}</definedName>
    <definedName name="text">"($ in '000s)"</definedName>
    <definedName name="TP_Footer_Path" hidden="1">"S:\23150\05RET\exec calcs\Chinn\"</definedName>
    <definedName name="TP_Footer_User" hidden="1">"CORBINP"</definedName>
    <definedName name="TP_Footer_Version" hidden="1">"v3.00"</definedName>
    <definedName name="TT" hidden="1">{"PI_Data",#N/A,TRUE,"P&amp;I Data"}</definedName>
    <definedName name="ttttttttttttttttttttttaaaaaaaaaaaa" hidden="1">{"PI_Data",#N/A,TRUE,"P&amp;I Data"}</definedName>
    <definedName name="UCC_500" hidden="1">'[1]1_1'!$Z$78:$AA$92</definedName>
    <definedName name="UCC_510" hidden="1">'[1]1_1'!$Z$78:$AB$83</definedName>
    <definedName name="UCC_800" hidden="1">'[1]1_1'!$Y$48:$Z$97</definedName>
    <definedName name="UCC_801" hidden="1">'[1]1_1'!$Z$54:$AB$74</definedName>
    <definedName name="UCC_802" hidden="1">'[1]1_1'!$Z$78:$AC$97</definedName>
    <definedName name="wrn.Accelerated." localSheetId="1" hidden="1">{#N/A,#N/A,FALSE,"CTC Summary - EOY";#N/A,#N/A,FALSE,"CTC Summary - Wtavg"}</definedName>
    <definedName name="wrn.Accelerated." hidden="1">{#N/A,#N/A,FALSE,"CTC Summary - EOY";#N/A,#N/A,FALSE,"CTC Summary - Wtavg"}</definedName>
    <definedName name="wrn.accellerated1" localSheetId="1" hidden="1">{#N/A,#N/A,FALSE,"CTC Summary - EOY";#N/A,#N/A,FALSE,"CTC Summary - Wtavg"}</definedName>
    <definedName name="wrn.accellerated1" hidden="1">{#N/A,#N/A,FALSE,"CTC Summary - EOY";#N/A,#N/A,FALSE,"CTC Summary - Wtavg"}</definedName>
    <definedName name="wrn.AG." hidden="1">{#N/A,#N/A,FALSE,"AG-1";#N/A,#N/A,FALSE,"AG-R";#N/A,#N/A,FALSE,"AG-V";#N/A,#N/A,FALSE,"AG-4";#N/A,#N/A,FALSE,"AG-5";#N/A,#N/A,FALSE,"AG-6";#N/A,#N/A,FALSE,"AG-7"}</definedName>
    <definedName name="wrn.AGa." hidden="1">{#N/A,#N/A,FALSE,"UN-AGRA";#N/A,#N/A,FALSE,"UN-AG1A";#N/A,#N/A,FALSE,"UN-AGVA";#N/A,#N/A,FALSE,"UN-AG4A ";#N/A,#N/A,FALSE,"UN-AG5A";#N/A,#N/A,FALSE,"UN-AG6A";#N/A,#N/A,FALSE,"Dist Calcs";#N/A,#N/A,FALSE,"7A-Avg.";#N/A,#N/A,FALSE,"7A Tier1-avg";#N/A,#N/A,FALSE,"7A Tier2-avg";#N/A,#N/A,FALSE,"Ag-7A Dist Calc"}</definedName>
    <definedName name="wrn.Agb." hidden="1">{#N/A,#N/A,FALSE,"UN-AG1B";#N/A,#N/A,FALSE,"UN-AGRB  ";#N/A,#N/A,FALSE,"UN-AGVB ";#N/A,#N/A,FALSE,"UN-AG4B";#N/A,#N/A,FALSE,"UN-AG4C";#N/A,#N/A,FALSE,"UN-AG5B";#N/A,#N/A,FALSE,"UN-AG5C ";#N/A,#N/A,FALSE,"UN-AG6B";#N/A,#N/A,FALSE,"Dist Cals";#N/A,#N/A,FALSE,"7B-Avg.";#N/A,#N/A,FALSE,"7B Tier1-avg";#N/A,#N/A,FALSE,"7B Tier2-avg";#N/A,#N/A,FALSE,"Ag-7B Dist Calc";#N/A,#N/A,FALSE,"AG RL Calc"}</definedName>
    <definedName name="wrn.All._.Sheets._.Engrs._.PMs."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wrn.comind." hidden="1">{#N/A,#N/A,FALSE,"A-1, A-6, A-10, A-15";#N/A,#N/A,FALSE,"E-19 Firm";#N/A,#N/A,FALSE,"E-19 Nonfirm";#N/A,#N/A,FALSE,"E-20 Firm ";#N/A,#N/A,FALSE,"E-20 Nonfirm ";#N/A,#N/A,FALSE,"E-25";#N/A,#N/A,FALSE,"E-36, E-37";#N/A,#N/A,FALSE,"LS-1,-2,-3, TC-1, OL-1";#N/A,#N/A,FALSE,"Standby"}</definedName>
    <definedName name="wrn.Distr." hidden="1">{#N/A,#N/A,FALSE,"Dist Rev at PR ";#N/A,#N/A,FALSE,"Spec";#N/A,#N/A,FALSE,"Res";#N/A,#N/A,FALSE,"Small L&amp;P";#N/A,#N/A,FALSE,"Medium L&amp;P";#N/A,#N/A,FALSE,"E-19";#N/A,#N/A,FALSE,"E-20";#N/A,#N/A,FALSE,"Strtlts &amp; Standby";#N/A,#N/A,FALSE,"A-RTP";#N/A,#N/A,FALSE,"2003mixeduse"}</definedName>
    <definedName name="wrn.Div._.Estimators."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wrn.Div._.TandR._.Supersiorsnew."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wrn.Div._.TandR._.Supervisors."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wrn.GS._.Estimators." hidden="1">{#N/A,#N/A,TRUE,"Guidelines 1";#N/A,#N/A,TRUE,"Table of Contents";#N/A,#N/A,TRUE,"Title Page";#N/A,#N/A,TRUE,"Guidelines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definedName>
    <definedName name="wrn.GS._.Foremen." hidden="1">{#N/A,#N/A,TRUE,"Title Page";#N/A,#N/A,TRUE,"Table of Contents";#N/A,#N/A,TRUE,"Guidelines 1";#N/A,#N/A,TRUE,"Guidelines 2";#N/A,#N/A,TRUE,"SAP Help";#N/A,#N/A,TRUE,"PCC Activity Types (GSM)";#N/A,#N/A,TRUE,"PCC Activity Types (non-GSM)";#N/A,#N/A,TRUE,"Cost Elements";#N/A,#N/A,TRUE,"GSM Common";#N/A,#N/A,TRUE,"Burney";#N/A,#N/A,TRUE,"Hinkley";#N/A,#N/A,TRUE,"Kettleman";#N/A,#N/A,TRUE,"Los Medanos";#N/A,#N/A,TRUE,"McDonald Island";#N/A,#N/A,TRUE,"Meridian-Orland";#N/A,#N/A,TRUE,"Milpitas-Hollister";#N/A,#N/A,TRUE,"Rio Vista";#N/A,#N/A,TRUE,"Topock";#N/A,#N/A,TRUE,"Tracy";#N/A,#N/A,TRUE,"Willows";#N/A,#N/A,TRUE,"Non-GSM"}</definedName>
    <definedName name="wrn.JE9DOLLARS." hidden="1">{"JE9DOLLARS",#N/A,FALSE,"JE9"}</definedName>
    <definedName name="wrn.JE9DTHS." hidden="1">{"JE9DTHS",#N/A,FALSE,"JE9"}</definedName>
    <definedName name="wrn.JE9MCF." hidden="1">{"JE9MCF",#N/A,FALSE,"JE9"}</definedName>
    <definedName name="wrn.ND." hidden="1">{#N/A,#N/A,FALSE,"ND Rev at Pres Rates";#N/A,#N/A,FALSE,"Res - Unadj sales";#N/A,#N/A,FALSE,"Small L&amp;P";#N/A,#N/A,FALSE,"Medium L&amp;P";#N/A,#N/A,FALSE,"E-19";#N/A,#N/A,FALSE,"E-20";#N/A,#N/A,FALSE,"Strtlts &amp; Standby";#N/A,#N/A,FALSE,"AG";#N/A,#N/A,FALSE,"A-RTP";#N/A,#N/A,FALSE,"Spec"}</definedName>
    <definedName name="wrn.PI_Report." localSheetId="1" hidden="1">{"PI_Data",#N/A,TRUE,"P&amp;I Data"}</definedName>
    <definedName name="wrn.PI_Report." hidden="1">{"PI_Data",#N/A,TRUE,"P&amp;I Data"}</definedName>
    <definedName name="wrn.Print._.1_8."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wrn.Print._.9_16."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wrn.Print._.Out." hidden="1">{#N/A,#N/A,FALSE,"Workpaper Tables 4-1 &amp; 4-2";#N/A,#N/A,FALSE,"Revenue Allocation Results";#N/A,#N/A,FALSE,"FERC Rev @ PR";#N/A,#N/A,FALSE,"Distribution Revenue Allocation";#N/A,#N/A,FALSE,"Nonallocated Revenues ";#N/A,#N/A,FALSE,"2000mixuse";#N/A,#N/A,FALSE,"MC Revenues- 00 sales, 96 MC's"}</definedName>
    <definedName name="wrn.printout." hidden="1">{#N/A,#N/A,FALSE,"Transmission Revenue Allocation";"Marginal Cost Revenues",#N/A,FALSE,"MC Revenues- 01 sales, 96 MC's";#N/A,#N/A,FALSE,"1996 marginal costs -ECAC Adopt"}</definedName>
    <definedName name="wrn.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es." hidden="1">{#N/A,#N/A,FALSE,"E-1, EM, ES";#N/A,#N/A,FALSE,"ESR, ET";#N/A,#N/A,FALSE,"E-7, E-A7";#N/A,#N/A,FALSE,"E-8";#N/A,#N/A,FALSE,"E-9 A, B, C, D";#N/A,#N/A,FALSE,"EL-1, EML";#N/A,#N/A,FALSE,"ESL, ESRL";#N/A,#N/A,FALSE,"ETL, EL-7";#N/A,#N/A,FALSE,"EL-A7, EL-8"}</definedName>
    <definedName name="wrn.Rev._.Alloc." hidden="1">{#N/A,#N/A,FALSE,"RRQ inputs ";#N/A,#N/A,FALSE,"FERC Rev @ PR";#N/A,#N/A,FALSE,"Distribution Revenue Allocation";#N/A,#N/A,FALSE,"Nonallocated Revenues";#N/A,#N/A,FALSE,"MC Revenues-03 sales, 96 MC's";#N/A,#N/A,FALSE,"FTA"}</definedName>
    <definedName name="wrn.schedules." hidden="1">{#N/A,#N/A,FALSE,"Res - Unadj";#N/A,#N/A,FALSE,"Small L&amp;P";#N/A,#N/A,FALSE,"Medium L&amp;P";#N/A,#N/A,FALSE,"E-19";#N/A,#N/A,FALSE,"E-20";#N/A,#N/A,FALSE,"A-RTP";#N/A,#N/A,FALSE,"Strtlts &amp; Standby";#N/A,#N/A,FALSE,"AG";#N/A,#N/A,FALSE,"2001mixeduse"}</definedName>
    <definedName name="wrn.sum1." hidden="1">{"Summary","1",FALSE,"Summary"}</definedName>
    <definedName name="x" hidden="1">{#N/A,#N/A,FALSE,"CTC Summary - EOY";#N/A,#N/A,FALSE,"CTC Summary - Wtavg"}</definedName>
    <definedName name="xb"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xc"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d"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xe"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xf" hidden="1">{#N/A,#N/A,TRUE,"Guidelines 1";#N/A,#N/A,TRUE,"Table of Contents";#N/A,#N/A,TRUE,"Title Page";#N/A,#N/A,TRUE,"Guidelines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definedName>
    <definedName name="xg" hidden="1">{#N/A,#N/A,TRUE,"Title Page";#N/A,#N/A,TRUE,"Table of Contents";#N/A,#N/A,TRUE,"Guidelines 1";#N/A,#N/A,TRUE,"Guidelines 2";#N/A,#N/A,TRUE,"SAP Help";#N/A,#N/A,TRUE,"PCC Activity Types (GSM)";#N/A,#N/A,TRUE,"PCC Activity Types (non-GSM)";#N/A,#N/A,TRUE,"Cost Elements";#N/A,#N/A,TRUE,"GSM Common";#N/A,#N/A,TRUE,"Burney";#N/A,#N/A,TRUE,"Hinkley";#N/A,#N/A,TRUE,"Kettleman";#N/A,#N/A,TRUE,"Los Medanos";#N/A,#N/A,TRUE,"McDonald Island";#N/A,#N/A,TRUE,"Meridian-Orland";#N/A,#N/A,TRUE,"Milpitas-Hollister";#N/A,#N/A,TRUE,"Rio Vista";#N/A,#N/A,TRUE,"Topock";#N/A,#N/A,TRUE,"Tracy";#N/A,#N/A,TRUE,"Willows";#N/A,#N/A,TRUE,"Non-GSM"}</definedName>
    <definedName name="xh"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xi"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xj"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xk" hidden="1">{#N/A,#N/A,FALSE,"Res - Unadj";#N/A,#N/A,FALSE,"Small L&amp;P";#N/A,#N/A,FALSE,"Medium L&amp;P";#N/A,#N/A,FALSE,"E-19";#N/A,#N/A,FALSE,"E-20";#N/A,#N/A,FALSE,"A-RTP";#N/A,#N/A,FALSE,"Strtlts &amp; Standby";#N/A,#N/A,FALSE,"AG";#N/A,#N/A,FALSE,"2001mixeduse"}</definedName>
    <definedName name="xl" hidden="1">{"Summary","1",FALSE,"Summary"}</definedName>
    <definedName name="xm"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xx"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zzzzzzzzzzzzzzzzzzzzzzzzzzzzz" hidden="1">{"PI_Data",#N/A,TRUE,"P&amp;I Data"}</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3" l="1"/>
  <c r="C51" i="4" l="1"/>
  <c r="C62" i="4" s="1"/>
  <c r="C64" i="4" s="1"/>
  <c r="F18" i="4" s="1"/>
  <c r="F22" i="4" s="1"/>
  <c r="F24" i="4" s="1"/>
  <c r="A8" i="4"/>
  <c r="A9" i="4" s="1"/>
  <c r="H7" i="4"/>
  <c r="G1" i="4"/>
  <c r="C41" i="3"/>
  <c r="C39" i="3"/>
  <c r="C37" i="3"/>
  <c r="C35" i="3"/>
  <c r="C33" i="3"/>
  <c r="C31" i="3"/>
  <c r="C29" i="3"/>
  <c r="P27" i="3"/>
  <c r="F12" i="4" s="1"/>
  <c r="F14" i="4" s="1"/>
  <c r="O27" i="3"/>
  <c r="N27" i="3"/>
  <c r="M27" i="3"/>
  <c r="L27" i="3"/>
  <c r="K27" i="3"/>
  <c r="J27" i="3"/>
  <c r="I27" i="3"/>
  <c r="G27" i="3"/>
  <c r="F27" i="3"/>
  <c r="E27" i="3"/>
  <c r="D27" i="3"/>
  <c r="C27" i="3"/>
  <c r="C25" i="3"/>
  <c r="C23" i="3"/>
  <c r="C21" i="3"/>
  <c r="C19" i="3"/>
  <c r="C17" i="3"/>
  <c r="A17" i="3"/>
  <c r="A19" i="3" s="1"/>
  <c r="C15" i="3"/>
  <c r="A15" i="3"/>
  <c r="Q15" i="3" s="1"/>
  <c r="Q13" i="3"/>
  <c r="C13" i="3"/>
  <c r="Q12" i="3"/>
  <c r="P10" i="3"/>
  <c r="O10" i="3"/>
  <c r="N10" i="3"/>
  <c r="M10" i="3"/>
  <c r="L10" i="3"/>
  <c r="K10" i="3"/>
  <c r="J10" i="3"/>
  <c r="I10" i="3"/>
  <c r="H10" i="3"/>
  <c r="G10" i="3"/>
  <c r="F10" i="3"/>
  <c r="E10" i="3"/>
  <c r="D10" i="3"/>
  <c r="P1" i="3"/>
  <c r="Q19" i="3" l="1"/>
  <c r="A21" i="3"/>
  <c r="A10" i="4"/>
  <c r="H9" i="4"/>
  <c r="Q17" i="3"/>
  <c r="H8" i="4"/>
  <c r="A11" i="4" l="1"/>
  <c r="H10" i="4"/>
  <c r="A23" i="3"/>
  <c r="Q21" i="3"/>
  <c r="A25" i="3" l="1"/>
  <c r="Q23" i="3"/>
  <c r="A12" i="4"/>
  <c r="H11" i="4"/>
  <c r="A13" i="4" l="1"/>
  <c r="H12" i="4"/>
  <c r="A29" i="3"/>
  <c r="Q25" i="3"/>
  <c r="A31" i="3" l="1"/>
  <c r="Q29" i="3"/>
  <c r="A14" i="4"/>
  <c r="H13" i="4"/>
  <c r="G14" i="4"/>
  <c r="A17" i="4" l="1"/>
  <c r="H14" i="4"/>
  <c r="A33" i="3"/>
  <c r="Q31" i="3"/>
  <c r="Q33" i="3" l="1"/>
  <c r="A35" i="3"/>
  <c r="A18" i="4"/>
  <c r="H17" i="4"/>
  <c r="A19" i="4" l="1"/>
  <c r="H18" i="4"/>
  <c r="A37" i="3"/>
  <c r="Q35" i="3"/>
  <c r="A39" i="3" l="1"/>
  <c r="Q37" i="3"/>
  <c r="A20" i="4"/>
  <c r="H19" i="4"/>
  <c r="A21" i="4" l="1"/>
  <c r="H20" i="4"/>
  <c r="A41" i="3"/>
  <c r="Q41" i="3" s="1"/>
  <c r="Q39" i="3"/>
  <c r="A22" i="4" l="1"/>
  <c r="H21" i="4"/>
  <c r="G22" i="4"/>
  <c r="G24" i="4" l="1"/>
  <c r="A24" i="4"/>
  <c r="H24" i="4" s="1"/>
  <c r="H22" i="4"/>
</calcChain>
</file>

<file path=xl/sharedStrings.xml><?xml version="1.0" encoding="utf-8"?>
<sst xmlns="http://schemas.openxmlformats.org/spreadsheetml/2006/main" count="120" uniqueCount="114">
  <si>
    <t>Calculation of 13-Month Average Capitalization Balances</t>
  </si>
  <si>
    <t>Input cells are shaded gold</t>
  </si>
  <si>
    <t>Instructions:</t>
  </si>
  <si>
    <t>1) Enter 13 months of balances for capital structure for Prior Year and December previous to Prior Year in Columns 2-14.  Beginning and End of year amounts in Columns 2 and 14 are from FERC Form 1, as referenced in below notes.</t>
  </si>
  <si>
    <t>Col 1</t>
  </si>
  <si>
    <t>Col 2</t>
  </si>
  <si>
    <t>Col 3</t>
  </si>
  <si>
    <t>Col 4</t>
  </si>
  <si>
    <t>Col 5</t>
  </si>
  <si>
    <t>Col 6</t>
  </si>
  <si>
    <t>Col 7</t>
  </si>
  <si>
    <t>Col 8</t>
  </si>
  <si>
    <t>Col 9</t>
  </si>
  <si>
    <t>Col 10</t>
  </si>
  <si>
    <t>Col 11</t>
  </si>
  <si>
    <t>Col 12</t>
  </si>
  <si>
    <t>Col 13</t>
  </si>
  <si>
    <t>Col 14</t>
  </si>
  <si>
    <t>13-Month Avg.</t>
  </si>
  <si>
    <t>December</t>
  </si>
  <si>
    <t>January</t>
  </si>
  <si>
    <t>February</t>
  </si>
  <si>
    <t>March</t>
  </si>
  <si>
    <t>April</t>
  </si>
  <si>
    <t>May</t>
  </si>
  <si>
    <t>June</t>
  </si>
  <si>
    <t>July</t>
  </si>
  <si>
    <t>August</t>
  </si>
  <si>
    <t>September</t>
  </si>
  <si>
    <t>October</t>
  </si>
  <si>
    <t>November</t>
  </si>
  <si>
    <t>= Sum (Cols. 2-14)/13</t>
  </si>
  <si>
    <t>Description</t>
  </si>
  <si>
    <t>Line</t>
  </si>
  <si>
    <t>Bonds -- Account 221 (Note 1):</t>
  </si>
  <si>
    <t xml:space="preserve">Reacquired Bonds -- Account 222 (Note 2): </t>
  </si>
  <si>
    <t>Long Term Debt Advances from Associated Companies -- Account 223 (Note 3):</t>
  </si>
  <si>
    <t>Other Long Term Debt -- Account 224 (Note 4):</t>
  </si>
  <si>
    <t>Unamortized Premium on Long Term Debt -- Account 225 (Note 5)</t>
  </si>
  <si>
    <t xml:space="preserve">Less Unamortized Discount on Long Term Debt -- Account 226 (Note 6): </t>
  </si>
  <si>
    <t xml:space="preserve">Unamortized Debt Expenses -- Account 181 (Note 7): </t>
  </si>
  <si>
    <t>Less: Underwriting fee</t>
  </si>
  <si>
    <t>Total</t>
  </si>
  <si>
    <t xml:space="preserve">Unamortized Loss on Reacquired Debt -- Account 189 (Note 8): </t>
  </si>
  <si>
    <t>Preferred Stock Amount -- Account 204 (Note 9):</t>
  </si>
  <si>
    <t xml:space="preserve">Unamortized Preferred Stock Issuance and Expense Costs (Note 10): </t>
  </si>
  <si>
    <t>Net Gain (Loss) From Purchase and Tender Offers on Preferred Stock (Note 11):</t>
  </si>
  <si>
    <t>Total Proprietary Capital  (Note 12)</t>
  </si>
  <si>
    <t xml:space="preserve">Unappropriated Undist. Sub. Earnings -- Acct. 216.1 (Note 13): </t>
  </si>
  <si>
    <t xml:space="preserve">Accumulated Other Comprehensive Loss -- Account 219 (Note 14): </t>
  </si>
  <si>
    <t>Notes:</t>
  </si>
  <si>
    <t>1) Amount in Column 2 from FF1 112, L. 18, col d, amount in Column 14 from FF1 112, L. 18, col c, amounts in columns 3-13 from PG&amp;E internal records (G/L account Cumulative Balance by period for SAP account 9221000, Company Code PGE1)</t>
  </si>
  <si>
    <t>2) Amount in Column 2 from FF1 112, L. 19, col d, amount in Column 14 from FF1 112, L. 19, col c, amounts in columns 3-13 from PG&amp;E internal records (G/L account Cumulative Balance by period for SAP account 9222000, Company Code PGE1)</t>
  </si>
  <si>
    <t>3) Amount in Column 2 from FF1 112, L. 20, col d, amount in Column 14 from FF1 112, L. 20, col c, amounts in columns 3-13 from PG&amp;E internal records (G/L account Cumulative Balance by period for SAP account 9223000, Company Code PGE1)</t>
  </si>
  <si>
    <t>4) Amount in Column 2 from FF1 112, L. 21, col d, amount in Column 14 from FF1 112, L. 21, col c, amounts in columns 3-13 from PG&amp;E internal records (G/L account Cumulative Balance by period for SAP account 9224000, Company Code PGE1)</t>
  </si>
  <si>
    <t>5) Amount in Column 2 from FF1 112, L. 22, col d, amount in Column 14 from FF1 112, L. 22, col c, amounts in columns 3-13 from PG&amp;E internal records (G/L account Cumulative Balance by period for SAP account 9225000, Company Code PGE1)</t>
  </si>
  <si>
    <t>6) Amount in Column 2 from FF1 112, L. 23, col d, amount in Column 14 from FF1 112, L. 23, col c, amounts in columns 3-13 from PG&amp;E internal records (G/L account Cumulative Balance by period for SAP account 9226000, Company Code PGE1)</t>
  </si>
  <si>
    <t>7) Amount in Column 2 from FF1 111, L. 69, col d, amount in Column 14 from FF1 111, L. 69, col c, amounts in columns 3-13 from PG&amp;E internal records (G/L account Cumulative Balance by period for SAP accounts 9181000, 9181001, Company Code PGE1)</t>
  </si>
  <si>
    <t>8) Amount in Column 2 from FF1 111, L. 81, col d, amount in Column 14 from FF1 111, L. 81, col c, amounts in columns 3-13 from PG&amp;E internal records (G/L account Cumulative Balance by period for SAP account 9189000, Company Code PGE1)</t>
  </si>
  <si>
    <t>9) Amounts in Columns 2-14 are from PG&amp;E internal records (G/L account Cumulative Balance by period for SAP accounts 9204000, 9204020, Company Code PGE1)</t>
  </si>
  <si>
    <t>10) Amounts in Columns 2-14 are from PG&amp;E internal records (equal to the negative sum of G/L account for SAP accounts 2070020, 2130020, and 2140020; Company Code PGE1)</t>
  </si>
  <si>
    <t>11) Amounts in Columns 2-14 are from PG&amp;E internal records (because of non-use, there is no SAP account)</t>
  </si>
  <si>
    <t xml:space="preserve">12) Amount in Column 2 from FF1 112, L. 16, col d, amount in Column 14 from FF1 112, L. 16, col c, amounts in columns 3-13 from PG&amp;E internal records (G/L account Cumulative Balance by period for SAP accounts 2010000, 2040000, 2040001, 2070000, 2070020, 2110010, 2110015, 2130020, </t>
  </si>
  <si>
    <t>2140001, 2440020, Company Code PGE1)</t>
  </si>
  <si>
    <t>13) Amount in Column 2 from FF1 112, L. 12, col d, amount in Column 14 from FF1 112, L. 12, col c, amounts in columns 3-13 from PG&amp;E internal records (G/L account Cumulative Balance by period for SAP account 2161001, Company Code PGE1)</t>
  </si>
  <si>
    <t>14) Amount in Column 2 from FF1 112, L. 15, col d, amount in Column 14 from FF1 112, L. 15, col c, amounts in columns 3-13 from PG&amp;E internal records (G/L account Cumulative Balance by period for SAP account 2190001, Company Code PGE1)</t>
  </si>
  <si>
    <t>Long Term Debt Cost Percentage</t>
  </si>
  <si>
    <t>1) Calculation of Cost of Long Term Debt</t>
  </si>
  <si>
    <t>Values</t>
  </si>
  <si>
    <t>Source</t>
  </si>
  <si>
    <t>Long-Term Debt Component - Denominator:</t>
  </si>
  <si>
    <t>(Plus) Bonds (Acct. 221)</t>
  </si>
  <si>
    <t>FF1 112, L. 18, col c</t>
  </si>
  <si>
    <t>(Less) Reacquired Bonds (Acct. 222)</t>
  </si>
  <si>
    <t>FF1 112, L. 19, col c</t>
  </si>
  <si>
    <t>(Plus) Other Long-Term Debt (Acct. 224)</t>
  </si>
  <si>
    <t>FF1 112, L. 21, col c</t>
  </si>
  <si>
    <t xml:space="preserve">(Plus) Unamortized Premium on Long-Term Debt (Acct. 225) </t>
  </si>
  <si>
    <t>FF1 112, L. 22, col c</t>
  </si>
  <si>
    <t xml:space="preserve">(Less) Unamortized Discount on Long-Term Debt-Debit (Acct. 226) </t>
  </si>
  <si>
    <t>FF1 112, L. 23, col c</t>
  </si>
  <si>
    <t>(Less) Unamortized Debt Expenses (Acct. 181)</t>
  </si>
  <si>
    <t>See 5-CostofCap-2, Line 106, col 14</t>
  </si>
  <si>
    <t>FF1 111, L. 69, col c</t>
  </si>
  <si>
    <t>(Less) Unamortized Loss on Reacquired Debt (Acct. 189)</t>
  </si>
  <si>
    <t>FF1 111, L. 81, col c</t>
  </si>
  <si>
    <t>LTD = Long Term Debt</t>
  </si>
  <si>
    <t>Long-Term Debt Component - Numerator:</t>
  </si>
  <si>
    <t xml:space="preserve">(Plus) Interest on Long-Term Debt (Acct. 427) </t>
  </si>
  <si>
    <t>FF1 117, L. 62, col c</t>
  </si>
  <si>
    <t>(Plus) Amort. of Debt Disc. and Expense (Acct. 428)</t>
  </si>
  <si>
    <t>See worksheet rows 26 through 64</t>
  </si>
  <si>
    <t>FF1 117, L. 63, col c</t>
  </si>
  <si>
    <t>(Plus) Amortization of Loss on Reacquired Debt (Acct. 428.1)</t>
  </si>
  <si>
    <t>FF1 117, L. 64, col c</t>
  </si>
  <si>
    <t>(Less) Amort. of Premium on Debt-Credit (Acct. 429)</t>
  </si>
  <si>
    <t>FF1 117, L. 65, col c</t>
  </si>
  <si>
    <t xml:space="preserve">(Less) Amortization of Gain on Reacquired Debt-Credit (Acct. 429.1) </t>
  </si>
  <si>
    <t>FF1 117, L. 66, col c</t>
  </si>
  <si>
    <t>LTD interest</t>
  </si>
  <si>
    <t>Cost of Long-Term Debt:</t>
  </si>
  <si>
    <t>Adjustment 1 to Acct 428:</t>
  </si>
  <si>
    <t>Remove underwriting fee amortization for debt funding the Wildfire Fund Trust</t>
  </si>
  <si>
    <t>Original Line 109</t>
  </si>
  <si>
    <t>Remove Wildfire Fund Trust Underwriting Fees Amortization</t>
  </si>
  <si>
    <t>Corrected Line 109</t>
  </si>
  <si>
    <t>Adjustment 2 to Acct 428:</t>
  </si>
  <si>
    <t>Removal of amortization for issuance cost for AB1054 securitization</t>
  </si>
  <si>
    <r>
      <t>PG&amp;E determined that bond issuance costs should be recorded as Regulatory Assets per ASC 980. Secondly, PG&amp;E determined that the incurred costs of its wholly-owned SPE would be eligible for regulatory treatment on the Utility’s balance sheets. Finally, it is probable that the previously incurred cost (e.g. bond issuance costs) will be collected through future revenue collected from customers in the form of the Wildfire Hardening Fixed Recovery Charge (WHFRC), which was confirmed with Legal. As such, PG&amp;E recognized a Regulatory Asset of ~$10.3M upon bond issuance in November 2021, which represents the total upfront financing costs that were securitized under AB1054.</t>
    </r>
    <r>
      <rPr>
        <vertAlign val="superscript"/>
        <sz val="11"/>
        <rFont val="Calibri"/>
        <family val="2"/>
        <scheme val="minor"/>
      </rPr>
      <t>1</t>
    </r>
    <r>
      <rPr>
        <sz val="11"/>
        <rFont val="Calibri"/>
        <family val="2"/>
        <scheme val="minor"/>
      </rPr>
      <t xml:space="preserve"> </t>
    </r>
  </si>
  <si>
    <r>
      <rPr>
        <u/>
        <vertAlign val="superscript"/>
        <sz val="9"/>
        <color theme="10"/>
        <rFont val="Calibri"/>
        <family val="2"/>
        <scheme val="minor"/>
      </rPr>
      <t>1</t>
    </r>
    <r>
      <rPr>
        <u/>
        <sz val="9"/>
        <color theme="10"/>
        <rFont val="Calibri"/>
        <family val="2"/>
        <scheme val="minor"/>
      </rPr>
      <t xml:space="preserve"> (refer to Pacific Gas and Electric Company Advice Letter 6930-E on file with the California Public Utilities Commission)</t>
    </r>
  </si>
  <si>
    <t>PG&amp;E started amortization of the Regulatory Asset in December 2021, which is the month the WHFRC started to appear on customer bills. To calculate the amortization of the Regulatory Asset, PG&amp;E utilized a “residual” method in order to record depreciation of the securitized capital expenditures and amortization of the Regulatory Asset over a period and in a pattern that is consistent with the recovery period in accordance with ASC 980. The “residual” method is calculated by taking the total actual monthly billed and unbilled WHFRC revenues and reducing them by the monthly periodic expenses that are components of the WHFRC (e.g. bond interest expense, intercompany servicing and admin. Expenses, misc. 3rd party expenses, and uncollectible expense). The resulting “residual” amount represents the depreciation of the securitized capital expenditures (98.8%) and amortization of the Regulatory Asset (1.2%), which is prorated based on the allocation of each component in the total securitized amount of $860.4M. This method is similar to the method used by PG&amp;E for the Energy Recovery Bonds securitization.</t>
  </si>
  <si>
    <t>For the month of December 31, 2021 (and therefore all of 2021), the “residual” method resulted in amortization of the Regulatory Asset of approximately $22K, which was recorded to PGE1-5050110.  Table 1 below illustrates the removal of this amortization from the recorded balance of Acct. 428 for the purposes of populating Schedule 5-CostofCap-3.</t>
  </si>
  <si>
    <t>Post Adjustment 1 Line 109</t>
  </si>
  <si>
    <t xml:space="preserve">Remove AB 1054 Issuance Cost Amortization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</si>
</sst>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
    <numFmt numFmtId="165" formatCode="0.000"/>
    <numFmt numFmtId="166" formatCode="0.000%"/>
    <numFmt numFmtId="167" formatCode="_(&quot;$&quot;* #,##0_);_(&quot;$&quot;* \(#,##0\);_(&quot;$&quot;* &quot;-&quot;??_);_(@_)"/>
  </numFmts>
  <fonts count="16" x14ac:knownFonts="1">
    <font>
      <sz val="11"/>
      <color theme="1"/>
      <name val="Calibri"/>
      <family val="2"/>
      <scheme val="minor"/>
    </font>
    <font>
      <sz val="10"/>
      <color theme="1"/>
      <name val="Arial"/>
      <family val="2"/>
    </font>
    <font>
      <sz val="11"/>
      <color rgb="FFFF0000"/>
      <name val="Calibri"/>
      <family val="2"/>
      <scheme val="minor"/>
    </font>
    <font>
      <b/>
      <sz val="11"/>
      <color theme="1"/>
      <name val="Calibri"/>
      <family val="2"/>
      <scheme val="minor"/>
    </font>
    <font>
      <sz val="10"/>
      <name val="Arial"/>
      <family val="2"/>
    </font>
    <font>
      <sz val="11"/>
      <name val="Calibri"/>
      <family val="2"/>
      <scheme val="minor"/>
    </font>
    <font>
      <b/>
      <sz val="11"/>
      <name val="Calibri"/>
      <family val="2"/>
      <scheme val="minor"/>
    </font>
    <font>
      <b/>
      <u/>
      <sz val="11"/>
      <name val="Calibri"/>
      <family val="2"/>
      <scheme val="minor"/>
    </font>
    <font>
      <b/>
      <u/>
      <sz val="11"/>
      <color theme="1"/>
      <name val="Calibri"/>
      <family val="2"/>
      <scheme val="minor"/>
    </font>
    <font>
      <b/>
      <sz val="11"/>
      <color rgb="FFFF0000"/>
      <name val="Calibri"/>
      <family val="2"/>
      <scheme val="minor"/>
    </font>
    <font>
      <u/>
      <sz val="11"/>
      <name val="Calibri"/>
      <family val="2"/>
      <scheme val="minor"/>
    </font>
    <font>
      <u/>
      <sz val="11"/>
      <color theme="10"/>
      <name val="Calibri"/>
      <family val="2"/>
      <scheme val="minor"/>
    </font>
    <font>
      <u/>
      <sz val="9"/>
      <color theme="10"/>
      <name val="Calibri"/>
      <family val="2"/>
      <scheme val="minor"/>
    </font>
    <font>
      <u/>
      <vertAlign val="superscript"/>
      <sz val="9"/>
      <color theme="10"/>
      <name val="Calibri"/>
      <family val="2"/>
      <scheme val="minor"/>
    </font>
    <font>
      <vertAlign val="superscript"/>
      <sz val="11"/>
      <name val="Calibri"/>
      <family val="2"/>
      <scheme val="minor"/>
    </font>
    <font>
      <sz val="11"/>
      <color theme="1"/>
      <name val="Calibri"/>
      <family val="2"/>
      <scheme val="minor"/>
    </font>
  </fonts>
  <fills count="5">
    <fill>
      <patternFill patternType="none"/>
    </fill>
    <fill>
      <patternFill patternType="gray125"/>
    </fill>
    <fill>
      <patternFill patternType="solid">
        <fgColor rgb="FFFFE979"/>
        <bgColor indexed="64"/>
      </patternFill>
    </fill>
    <fill>
      <patternFill patternType="solid">
        <fgColor rgb="FFFFC000"/>
        <bgColor indexed="64"/>
      </patternFill>
    </fill>
    <fill>
      <patternFill patternType="solid">
        <fgColor rgb="FF7DDDFF"/>
        <bgColor indexed="64"/>
      </patternFill>
    </fill>
  </fills>
  <borders count="3">
    <border>
      <left/>
      <right/>
      <top/>
      <bottom/>
      <diagonal/>
    </border>
    <border>
      <left/>
      <right/>
      <top/>
      <bottom style="thin">
        <color auto="1"/>
      </bottom>
      <diagonal/>
    </border>
    <border>
      <left/>
      <right/>
      <top style="thin">
        <color auto="1"/>
      </top>
      <bottom style="double">
        <color auto="1"/>
      </bottom>
      <diagonal/>
    </border>
  </borders>
  <cellStyleXfs count="9">
    <xf numFmtId="0" fontId="0" fillId="0" borderId="0"/>
    <xf numFmtId="9" fontId="15" fillId="0" borderId="0" applyFont="0" applyFill="0" applyBorder="0" applyAlignment="0" applyProtection="0"/>
    <xf numFmtId="44" fontId="15" fillId="0" borderId="0" applyFont="0" applyFill="0" applyBorder="0" applyAlignment="0" applyProtection="0"/>
    <xf numFmtId="42" fontId="1" fillId="0" borderId="0" applyFont="0" applyFill="0" applyBorder="0" applyAlignment="0" applyProtection="0"/>
    <xf numFmtId="43" fontId="15" fillId="0" borderId="0" applyFont="0" applyFill="0" applyBorder="0" applyAlignment="0" applyProtection="0"/>
    <xf numFmtId="41" fontId="1" fillId="0" borderId="0" applyFont="0" applyFill="0" applyBorder="0" applyAlignment="0" applyProtection="0"/>
    <xf numFmtId="0" fontId="4" fillId="0" borderId="0"/>
    <xf numFmtId="43" fontId="4" fillId="0" borderId="0" applyFont="0" applyFill="0" applyBorder="0" applyAlignment="0" applyProtection="0"/>
    <xf numFmtId="0" fontId="11" fillId="0" borderId="0" applyNumberFormat="0" applyFill="0" applyBorder="0" applyAlignment="0" applyProtection="0"/>
  </cellStyleXfs>
  <cellXfs count="73">
    <xf numFmtId="0" fontId="0" fillId="0" borderId="0" xfId="0"/>
    <xf numFmtId="0" fontId="5" fillId="0" borderId="0" xfId="6" applyFont="1"/>
    <xf numFmtId="0" fontId="6" fillId="0" borderId="0" xfId="6" applyFont="1"/>
    <xf numFmtId="0" fontId="3" fillId="0" borderId="0" xfId="0" applyFont="1" applyAlignment="1">
      <alignment horizontal="right"/>
    </xf>
    <xf numFmtId="0" fontId="3" fillId="2" borderId="0" xfId="0" applyFont="1" applyFill="1"/>
    <xf numFmtId="0" fontId="5" fillId="2" borderId="0" xfId="6" applyFont="1" applyFill="1"/>
    <xf numFmtId="0" fontId="3" fillId="0" borderId="0" xfId="0" applyFont="1"/>
    <xf numFmtId="0" fontId="6" fillId="0" borderId="0" xfId="6" applyFont="1" applyAlignment="1">
      <alignment horizontal="center"/>
    </xf>
    <xf numFmtId="0" fontId="7" fillId="0" borderId="0" xfId="6" applyFont="1"/>
    <xf numFmtId="164" fontId="5" fillId="0" borderId="0" xfId="6" applyNumberFormat="1" applyFont="1"/>
    <xf numFmtId="0" fontId="5" fillId="0" borderId="0" xfId="6" applyFont="1" applyAlignment="1">
      <alignment horizontal="left" indent="1"/>
    </xf>
    <xf numFmtId="0" fontId="7" fillId="0" borderId="0" xfId="6" quotePrefix="1" applyFont="1" applyAlignment="1">
      <alignment horizontal="center"/>
    </xf>
    <xf numFmtId="0" fontId="5" fillId="0" borderId="0" xfId="6" applyFont="1" applyAlignment="1">
      <alignment horizontal="right"/>
    </xf>
    <xf numFmtId="17" fontId="5" fillId="0" borderId="0" xfId="6" quotePrefix="1" applyNumberFormat="1" applyFont="1" applyAlignment="1">
      <alignment horizontal="center"/>
    </xf>
    <xf numFmtId="0" fontId="5" fillId="0" borderId="0" xfId="6" quotePrefix="1" applyFont="1" applyAlignment="1">
      <alignment horizontal="center"/>
    </xf>
    <xf numFmtId="0" fontId="7" fillId="0" borderId="0" xfId="6" applyFont="1" applyAlignment="1">
      <alignment horizontal="center"/>
    </xf>
    <xf numFmtId="0" fontId="7" fillId="0" borderId="0" xfId="6" applyFont="1" applyAlignment="1">
      <alignment horizontal="left"/>
    </xf>
    <xf numFmtId="0" fontId="8" fillId="0" borderId="0" xfId="0" applyFont="1" applyAlignment="1">
      <alignment horizontal="center"/>
    </xf>
    <xf numFmtId="164" fontId="5" fillId="0" borderId="0" xfId="6" quotePrefix="1" applyNumberFormat="1" applyFont="1" applyAlignment="1">
      <alignment horizontal="center"/>
    </xf>
    <xf numFmtId="5" fontId="3" fillId="0" borderId="0" xfId="4" applyNumberFormat="1" applyFont="1"/>
    <xf numFmtId="42" fontId="5" fillId="2" borderId="0" xfId="4" applyNumberFormat="1" applyFont="1" applyFill="1"/>
    <xf numFmtId="5" fontId="5" fillId="2" borderId="0" xfId="4" applyNumberFormat="1" applyFont="1" applyFill="1"/>
    <xf numFmtId="42" fontId="5" fillId="0" borderId="0" xfId="6" applyNumberFormat="1" applyFont="1"/>
    <xf numFmtId="5" fontId="0" fillId="0" borderId="0" xfId="4" applyNumberFormat="1" applyFont="1" applyFill="1"/>
    <xf numFmtId="5" fontId="0" fillId="2" borderId="0" xfId="4" applyNumberFormat="1" applyFont="1" applyFill="1"/>
    <xf numFmtId="0" fontId="6" fillId="0" borderId="0" xfId="6" applyFont="1" applyAlignment="1">
      <alignment horizontal="left"/>
    </xf>
    <xf numFmtId="0" fontId="7" fillId="3" borderId="0" xfId="6" applyFont="1" applyFill="1" applyAlignment="1">
      <alignment horizontal="left"/>
    </xf>
    <xf numFmtId="5" fontId="0" fillId="3" borderId="0" xfId="4" applyNumberFormat="1" applyFont="1" applyFill="1"/>
    <xf numFmtId="5" fontId="9" fillId="0" borderId="0" xfId="4" applyNumberFormat="1" applyFont="1"/>
    <xf numFmtId="5" fontId="0" fillId="3" borderId="1" xfId="4" applyNumberFormat="1" applyFont="1" applyFill="1" applyBorder="1"/>
    <xf numFmtId="6" fontId="0" fillId="0" borderId="0" xfId="4" applyNumberFormat="1" applyFont="1" applyFill="1"/>
    <xf numFmtId="6" fontId="5" fillId="2" borderId="0" xfId="4" applyNumberFormat="1" applyFont="1" applyFill="1"/>
    <xf numFmtId="0" fontId="8" fillId="0" borderId="0" xfId="0" applyFont="1"/>
    <xf numFmtId="0" fontId="2" fillId="0" borderId="0" xfId="6" applyFont="1"/>
    <xf numFmtId="43" fontId="5" fillId="0" borderId="0" xfId="6" applyNumberFormat="1" applyFont="1"/>
    <xf numFmtId="2" fontId="5" fillId="0" borderId="0" xfId="0" applyNumberFormat="1" applyFont="1"/>
    <xf numFmtId="2" fontId="6" fillId="0" borderId="0" xfId="0" applyNumberFormat="1" applyFont="1"/>
    <xf numFmtId="2" fontId="5" fillId="0" borderId="0" xfId="0" applyNumberFormat="1" applyFont="1" applyAlignment="1">
      <alignment horizontal="center"/>
    </xf>
    <xf numFmtId="2" fontId="5" fillId="0" borderId="0" xfId="0" applyNumberFormat="1" applyFont="1" applyAlignment="1">
      <alignment horizontal="left"/>
    </xf>
    <xf numFmtId="165" fontId="5" fillId="0" borderId="0" xfId="0" applyNumberFormat="1" applyFont="1"/>
    <xf numFmtId="0" fontId="3" fillId="4" borderId="0" xfId="0" applyFont="1" applyFill="1" applyAlignment="1">
      <alignment horizontal="left"/>
    </xf>
    <xf numFmtId="0" fontId="3" fillId="0" borderId="0" xfId="0" applyFont="1" applyAlignment="1">
      <alignment horizontal="left"/>
    </xf>
    <xf numFmtId="2" fontId="5" fillId="0" borderId="0" xfId="0" applyNumberFormat="1" applyFont="1" applyAlignment="1">
      <alignment horizontal="left" wrapText="1"/>
    </xf>
    <xf numFmtId="1" fontId="6" fillId="0" borderId="0" xfId="0" applyNumberFormat="1" applyFont="1" applyAlignment="1">
      <alignment horizontal="center"/>
    </xf>
    <xf numFmtId="2" fontId="10" fillId="0" borderId="0" xfId="0" applyNumberFormat="1" applyFont="1" applyAlignment="1">
      <alignment horizontal="left"/>
    </xf>
    <xf numFmtId="164" fontId="5" fillId="0" borderId="0" xfId="0" applyNumberFormat="1" applyFont="1" applyAlignment="1">
      <alignment horizontal="right"/>
    </xf>
    <xf numFmtId="2" fontId="2" fillId="0" borderId="0" xfId="0" applyNumberFormat="1" applyFont="1" applyAlignment="1">
      <alignment horizontal="center"/>
    </xf>
    <xf numFmtId="5" fontId="5" fillId="2" borderId="0" xfId="7" applyNumberFormat="1" applyFont="1" applyFill="1" applyBorder="1" applyProtection="1">
      <protection locked="0"/>
    </xf>
    <xf numFmtId="166" fontId="5" fillId="0" borderId="0" xfId="0" applyNumberFormat="1" applyFont="1" applyAlignment="1">
      <alignment horizontal="right"/>
    </xf>
    <xf numFmtId="2" fontId="5" fillId="0" borderId="0" xfId="0" quotePrefix="1" applyNumberFormat="1" applyFont="1" applyAlignment="1">
      <alignment horizontal="center"/>
    </xf>
    <xf numFmtId="2" fontId="5" fillId="3" borderId="0" xfId="0" applyNumberFormat="1" applyFont="1" applyFill="1" applyAlignment="1">
      <alignment horizontal="left"/>
    </xf>
    <xf numFmtId="1" fontId="6" fillId="0" borderId="0" xfId="0" applyNumberFormat="1" applyFont="1" applyAlignment="1">
      <alignment horizontal="right"/>
    </xf>
    <xf numFmtId="5" fontId="5" fillId="3" borderId="0" xfId="7" applyNumberFormat="1" applyFont="1" applyFill="1" applyBorder="1" applyProtection="1">
      <protection locked="0"/>
    </xf>
    <xf numFmtId="5" fontId="5" fillId="2" borderId="1" xfId="7" applyNumberFormat="1" applyFont="1" applyFill="1" applyBorder="1" applyProtection="1">
      <protection locked="0"/>
    </xf>
    <xf numFmtId="2" fontId="6" fillId="0" borderId="0" xfId="0" applyNumberFormat="1" applyFont="1" applyAlignment="1">
      <alignment horizontal="left"/>
    </xf>
    <xf numFmtId="5" fontId="6" fillId="0" borderId="0" xfId="0" applyNumberFormat="1" applyFont="1"/>
    <xf numFmtId="167" fontId="5" fillId="0" borderId="0" xfId="2" applyNumberFormat="1" applyFont="1" applyFill="1"/>
    <xf numFmtId="167" fontId="5" fillId="0" borderId="0" xfId="2" applyNumberFormat="1" applyFont="1" applyFill="1" applyAlignment="1" applyProtection="1">
      <alignment horizontal="left"/>
    </xf>
    <xf numFmtId="164" fontId="5" fillId="0" borderId="0" xfId="0" applyNumberFormat="1" applyFont="1" applyAlignment="1">
      <alignment horizontal="center"/>
    </xf>
    <xf numFmtId="5" fontId="5" fillId="2" borderId="0" xfId="0" applyNumberFormat="1" applyFont="1" applyFill="1" applyProtection="1">
      <protection locked="0"/>
    </xf>
    <xf numFmtId="5" fontId="6" fillId="0" borderId="0" xfId="0" applyNumberFormat="1" applyFont="1" applyProtection="1">
      <protection locked="0"/>
    </xf>
    <xf numFmtId="2" fontId="7" fillId="0" borderId="0" xfId="0" applyNumberFormat="1" applyFont="1" applyAlignment="1">
      <alignment horizontal="left"/>
    </xf>
    <xf numFmtId="2" fontId="6" fillId="0" borderId="0" xfId="0" applyNumberFormat="1" applyFont="1" applyAlignment="1">
      <alignment horizontal="right"/>
    </xf>
    <xf numFmtId="0" fontId="5" fillId="0" borderId="0" xfId="0" applyFont="1"/>
    <xf numFmtId="165" fontId="5" fillId="0" borderId="0" xfId="0" applyNumberFormat="1" applyFont="1" applyAlignment="1">
      <alignment horizontal="center"/>
    </xf>
    <xf numFmtId="10" fontId="6" fillId="2" borderId="0" xfId="1" applyNumberFormat="1" applyFont="1" applyFill="1" applyBorder="1" applyProtection="1">
      <protection locked="0"/>
    </xf>
    <xf numFmtId="43" fontId="5" fillId="3" borderId="0" xfId="7" applyFont="1" applyFill="1" applyBorder="1" applyProtection="1">
      <protection locked="0"/>
    </xf>
    <xf numFmtId="44" fontId="0" fillId="0" borderId="0" xfId="2" applyFont="1"/>
    <xf numFmtId="44" fontId="0" fillId="3" borderId="2" xfId="0" applyNumberFormat="1" applyFill="1" applyBorder="1"/>
    <xf numFmtId="0" fontId="6" fillId="0" borderId="0" xfId="6" applyFont="1" applyAlignment="1">
      <alignment horizontal="right"/>
    </xf>
    <xf numFmtId="0" fontId="5" fillId="0" borderId="0" xfId="6" applyFont="1" applyAlignment="1">
      <alignment horizontal="left"/>
    </xf>
    <xf numFmtId="2" fontId="5" fillId="0" borderId="0" xfId="0" applyNumberFormat="1" applyFont="1" applyAlignment="1">
      <alignment horizontal="left" vertical="top" wrapText="1"/>
    </xf>
    <xf numFmtId="0" fontId="0" fillId="0" borderId="0" xfId="0"/>
  </cellXfs>
  <cellStyles count="9">
    <cellStyle name="Comma" xfId="4" xr:uid="{00000000-0005-0000-0000-000004000000}"/>
    <cellStyle name="Comma [0]" xfId="5" xr:uid="{00000000-0005-0000-0000-000005000000}"/>
    <cellStyle name="Comma 14" xfId="7" xr:uid="{00000000-0005-0000-0000-000007000000}"/>
    <cellStyle name="Currency" xfId="2" xr:uid="{00000000-0005-0000-0000-000002000000}"/>
    <cellStyle name="Currency [0]" xfId="3" xr:uid="{00000000-0005-0000-0000-000003000000}"/>
    <cellStyle name="Hyperlink" xfId="8" xr:uid="{00000000-0005-0000-0000-000008000000}"/>
    <cellStyle name="Normal" xfId="0" builtinId="0"/>
    <cellStyle name="Normal 10" xfId="6" xr:uid="{00000000-0005-0000-0000-000006000000}"/>
    <cellStyle name="Percent" xfId="1" xr:uid="{00000000-0005-0000-0000-000001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294443</xdr:colOff>
      <xdr:row>27</xdr:row>
      <xdr:rowOff>37799</xdr:rowOff>
    </xdr:from>
    <xdr:to>
      <xdr:col>4</xdr:col>
      <xdr:colOff>21710</xdr:colOff>
      <xdr:row>47</xdr:row>
      <xdr:rowOff>86060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622526" y="5181299"/>
          <a:ext cx="5463434" cy="3826511"/>
        </a:xfrm>
        <a:prstGeom prst="rect">
          <a:avLst/>
        </a:prstGeom>
        <a:solidFill>
          <a:schemeClr val="bg1"/>
        </a:solid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ps.utility.pge.com/2014GRC/2PreNOI_Run_MayRun/Input/lkpCommonUC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ge-my.sharepoint.com/personal/m8cn_pge_com/Documents/17-Oct-2022/Desktop_10-17-22/FERC%20formula%20adjustments/TO20-Model%20GS%20V6.3%20RY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kpCommonUCC"/>
      <sheetName val="lkpUCC"/>
      <sheetName val="1_1"/>
    </sheetNames>
    <sheetDataSet>
      <sheetData sheetId="0"/>
      <sheetData sheetId="1"/>
      <sheetData sheetId="2">
        <row r="48">
          <cell r="Y48">
            <v>0</v>
          </cell>
          <cell r="Z48" t="str">
            <v>UCC</v>
          </cell>
        </row>
        <row r="49">
          <cell r="Y49" t="str">
            <v>%</v>
          </cell>
          <cell r="Z49">
            <v>0</v>
          </cell>
        </row>
        <row r="50">
          <cell r="Z50">
            <v>0</v>
          </cell>
        </row>
        <row r="51">
          <cell r="Z51">
            <v>0</v>
          </cell>
        </row>
        <row r="52">
          <cell r="Z52">
            <v>0</v>
          </cell>
        </row>
        <row r="53">
          <cell r="Z53">
            <v>0</v>
          </cell>
        </row>
        <row r="54">
          <cell r="Y54">
            <v>0.23698295087111601</v>
          </cell>
          <cell r="Z54">
            <v>0</v>
          </cell>
          <cell r="AA54">
            <v>0</v>
          </cell>
          <cell r="AB54" t="str">
            <v>UCC 801</v>
          </cell>
        </row>
        <row r="55">
          <cell r="Y55">
            <v>9.9599641230363901E-3</v>
          </cell>
          <cell r="Z55">
            <v>101</v>
          </cell>
          <cell r="AA55">
            <v>0</v>
          </cell>
          <cell r="AB55">
            <v>1.38251925124657E-2</v>
          </cell>
        </row>
        <row r="56">
          <cell r="Y56">
            <v>1.02674510796912E-4</v>
          </cell>
          <cell r="Z56">
            <v>102</v>
          </cell>
          <cell r="AA56">
            <v>0</v>
          </cell>
          <cell r="AB56">
            <v>1.4252007942552701E-4</v>
          </cell>
        </row>
        <row r="57">
          <cell r="Y57">
            <v>1.89629315040784E-5</v>
          </cell>
          <cell r="Z57">
            <v>108</v>
          </cell>
          <cell r="AA57">
            <v>0</v>
          </cell>
          <cell r="AB57">
            <v>2.6322000301007201E-5</v>
          </cell>
        </row>
        <row r="58">
          <cell r="Y58">
            <v>5.2980187022685303E-2</v>
          </cell>
          <cell r="Z58">
            <v>120</v>
          </cell>
          <cell r="AA58">
            <v>0</v>
          </cell>
          <cell r="AB58">
            <v>7.3540554552897694E-2</v>
          </cell>
        </row>
        <row r="59">
          <cell r="Y59">
            <v>1.6941294285856799E-3</v>
          </cell>
          <cell r="Z59">
            <v>121</v>
          </cell>
          <cell r="AA59">
            <v>0</v>
          </cell>
          <cell r="AB59">
            <v>2.3515813111272799E-3</v>
          </cell>
        </row>
        <row r="60">
          <cell r="Y60">
            <v>0.14748024465541501</v>
          </cell>
          <cell r="Z60">
            <v>130</v>
          </cell>
          <cell r="AA60">
            <v>0</v>
          </cell>
          <cell r="AB60">
            <v>0.204713867335203</v>
          </cell>
        </row>
        <row r="61">
          <cell r="Y61">
            <v>2.4741134505622799E-2</v>
          </cell>
          <cell r="Z61">
            <v>141</v>
          </cell>
          <cell r="AA61">
            <v>0</v>
          </cell>
          <cell r="AB61">
            <v>3.4342588315746402E-2</v>
          </cell>
        </row>
        <row r="62">
          <cell r="Y62">
            <v>5.6536934698964502E-6</v>
          </cell>
          <cell r="Z62">
            <v>142</v>
          </cell>
          <cell r="AA62">
            <v>0</v>
          </cell>
          <cell r="AB62">
            <v>7.8477592551768907E-6</v>
          </cell>
        </row>
        <row r="63">
          <cell r="Y63">
            <v>1.6283764154209699E-3</v>
          </cell>
          <cell r="Z63">
            <v>0</v>
          </cell>
          <cell r="AA63">
            <v>0</v>
          </cell>
          <cell r="AB63">
            <v>0</v>
          </cell>
        </row>
        <row r="64">
          <cell r="Y64">
            <v>1.6283764154209699E-3</v>
          </cell>
          <cell r="Z64">
            <v>134</v>
          </cell>
          <cell r="AA64">
            <v>0</v>
          </cell>
          <cell r="AB64">
            <v>2.2603110962904301E-3</v>
          </cell>
        </row>
        <row r="65">
          <cell r="Y65">
            <v>6.19191471346602E-2</v>
          </cell>
          <cell r="Z65">
            <v>0</v>
          </cell>
          <cell r="AA65" t="str">
            <v>UCC 200</v>
          </cell>
          <cell r="AB65">
            <v>0</v>
          </cell>
        </row>
        <row r="66">
          <cell r="Y66">
            <v>3.0276146362615799E-2</v>
          </cell>
          <cell r="Z66">
            <v>201</v>
          </cell>
          <cell r="AA66">
            <v>0.49351464441813597</v>
          </cell>
          <cell r="AB66">
            <v>4.2025608408632002E-2</v>
          </cell>
        </row>
        <row r="67">
          <cell r="Y67">
            <v>3.1071873812777401E-2</v>
          </cell>
          <cell r="Z67">
            <v>202</v>
          </cell>
          <cell r="AA67">
            <v>0.50648535558186403</v>
          </cell>
          <cell r="AB67">
            <v>4.31301390123612E-2</v>
          </cell>
        </row>
        <row r="68">
          <cell r="Y68">
            <v>4.49200941618554E-5</v>
          </cell>
          <cell r="Z68">
            <v>203</v>
          </cell>
          <cell r="AA68">
            <v>0</v>
          </cell>
          <cell r="AB68">
            <v>6.2352528763568604E-5</v>
          </cell>
        </row>
        <row r="69">
          <cell r="Y69">
            <v>5.2620686510519005E-4</v>
          </cell>
          <cell r="Z69">
            <v>204</v>
          </cell>
          <cell r="AA69">
            <v>0</v>
          </cell>
          <cell r="AB69">
            <v>7.3041540326778699E-4</v>
          </cell>
        </row>
        <row r="70">
          <cell r="Y70">
            <v>0.41989089505020999</v>
          </cell>
          <cell r="Z70">
            <v>0</v>
          </cell>
          <cell r="AA70" t="str">
            <v>UCC 300</v>
          </cell>
          <cell r="AB70">
            <v>0</v>
          </cell>
        </row>
        <row r="71">
          <cell r="Y71">
            <v>0.351169366553163</v>
          </cell>
          <cell r="Z71">
            <v>301</v>
          </cell>
          <cell r="AA71">
            <v>0.549550775957237</v>
          </cell>
          <cell r="AB71">
            <v>0.48744995836370802</v>
          </cell>
        </row>
        <row r="72">
          <cell r="Y72">
            <v>4.5561815219517099E-4</v>
          </cell>
          <cell r="Z72">
            <v>302</v>
          </cell>
          <cell r="AA72">
            <v>4.49224042762632E-4</v>
          </cell>
          <cell r="AB72">
            <v>6.3243286707259996E-4</v>
          </cell>
        </row>
        <row r="73">
          <cell r="Y73">
            <v>6.14270106355582E-2</v>
          </cell>
          <cell r="Z73">
            <v>303</v>
          </cell>
          <cell r="AA73">
            <v>0</v>
          </cell>
          <cell r="AB73">
            <v>8.5265392225426104E-2</v>
          </cell>
        </row>
        <row r="74">
          <cell r="Y74">
            <v>6.8388997092938301E-3</v>
          </cell>
          <cell r="Z74">
            <v>307</v>
          </cell>
          <cell r="AA74">
            <v>0</v>
          </cell>
          <cell r="AB74">
            <v>9.4929162280565308E-3</v>
          </cell>
        </row>
        <row r="75">
          <cell r="Y75">
            <v>0.720421369471407</v>
          </cell>
          <cell r="Z75">
            <v>0</v>
          </cell>
        </row>
        <row r="76">
          <cell r="Z76">
            <v>0</v>
          </cell>
        </row>
        <row r="77">
          <cell r="Z77">
            <v>0</v>
          </cell>
        </row>
        <row r="78">
          <cell r="Y78">
            <v>5.41106961502303E-2</v>
          </cell>
          <cell r="Z78">
            <v>0</v>
          </cell>
          <cell r="AA78" t="str">
            <v>UCC 500</v>
          </cell>
          <cell r="AB78" t="str">
            <v>UCC 510</v>
          </cell>
          <cell r="AC78" t="str">
            <v>UCC 802</v>
          </cell>
        </row>
        <row r="79">
          <cell r="Y79">
            <v>2.74213668635234E-3</v>
          </cell>
          <cell r="Z79">
            <v>501</v>
          </cell>
          <cell r="AA79">
            <v>5.0676425946160501E-2</v>
          </cell>
          <cell r="AB79">
            <v>0</v>
          </cell>
          <cell r="AC79">
            <v>9.8081054377004602E-3</v>
          </cell>
        </row>
        <row r="80">
          <cell r="Y80">
            <v>0</v>
          </cell>
          <cell r="Z80">
            <v>510</v>
          </cell>
          <cell r="AA80">
            <v>0</v>
          </cell>
          <cell r="AB80">
            <v>0</v>
          </cell>
          <cell r="AC80">
            <v>0</v>
          </cell>
        </row>
        <row r="81">
          <cell r="Y81">
            <v>4.9220238023240399E-3</v>
          </cell>
          <cell r="Z81">
            <v>511</v>
          </cell>
          <cell r="AA81">
            <v>9.0962123064518896E-2</v>
          </cell>
          <cell r="AB81">
            <v>0.62728885522715205</v>
          </cell>
          <cell r="AC81">
            <v>1.7605150268524002E-2</v>
          </cell>
        </row>
        <row r="82">
          <cell r="Y82">
            <v>2.9150460350218601E-3</v>
          </cell>
          <cell r="Z82">
            <v>512</v>
          </cell>
          <cell r="AA82">
            <v>5.38719004266488E-2</v>
          </cell>
          <cell r="AB82">
            <v>0.37150894909933302</v>
          </cell>
          <cell r="AC82">
            <v>1.04265695468586E-2</v>
          </cell>
        </row>
        <row r="83">
          <cell r="Y83">
            <v>9.4330318015112206E-6</v>
          </cell>
          <cell r="Z83">
            <v>513</v>
          </cell>
          <cell r="AA83">
            <v>1.7432841328305599E-4</v>
          </cell>
          <cell r="AB83">
            <v>1.20219567351489E-3</v>
          </cell>
          <cell r="AC83">
            <v>3.3740174575132601E-5</v>
          </cell>
        </row>
        <row r="84">
          <cell r="Y84">
            <v>2.19891710468345E-2</v>
          </cell>
          <cell r="Z84">
            <v>520</v>
          </cell>
          <cell r="AA84">
            <v>0.40637383384949999</v>
          </cell>
          <cell r="AB84">
            <v>0</v>
          </cell>
          <cell r="AC84">
            <v>7.8651115091522103E-2</v>
          </cell>
        </row>
        <row r="85">
          <cell r="Y85">
            <v>6.8122666972948395E-4</v>
          </cell>
          <cell r="Z85">
            <v>521</v>
          </cell>
          <cell r="AA85">
            <v>1.25895011189315E-2</v>
          </cell>
          <cell r="AB85">
            <v>0</v>
          </cell>
          <cell r="AC85">
            <v>2.4366192381781999E-3</v>
          </cell>
        </row>
        <row r="86">
          <cell r="Y86">
            <v>3.65175496455387E-3</v>
          </cell>
          <cell r="Z86">
            <v>522</v>
          </cell>
          <cell r="AA86">
            <v>6.7486748912180206E-2</v>
          </cell>
          <cell r="AB86">
            <v>0</v>
          </cell>
          <cell r="AC86">
            <v>1.3061638357873001E-2</v>
          </cell>
        </row>
        <row r="87">
          <cell r="Y87">
            <v>0</v>
          </cell>
          <cell r="Z87">
            <v>523</v>
          </cell>
          <cell r="AA87">
            <v>0</v>
          </cell>
          <cell r="AB87">
            <v>0</v>
          </cell>
          <cell r="AC87">
            <v>0</v>
          </cell>
        </row>
        <row r="88">
          <cell r="Y88">
            <v>1.19496714626757E-3</v>
          </cell>
          <cell r="Z88">
            <v>524</v>
          </cell>
          <cell r="AA88">
            <v>2.2083751111793601E-2</v>
          </cell>
          <cell r="AB88">
            <v>0</v>
          </cell>
          <cell r="AC88">
            <v>4.2741719708987696E-3</v>
          </cell>
        </row>
        <row r="89">
          <cell r="Y89">
            <v>1.2902366177907101E-2</v>
          </cell>
          <cell r="Z89">
            <v>525</v>
          </cell>
          <cell r="AA89">
            <v>0.238443913973785</v>
          </cell>
          <cell r="AB89">
            <v>0</v>
          </cell>
          <cell r="AC89">
            <v>4.6149328915135499E-2</v>
          </cell>
        </row>
        <row r="90">
          <cell r="Y90">
            <v>2.0893346085865999E-3</v>
          </cell>
          <cell r="Z90">
            <v>526</v>
          </cell>
          <cell r="AA90">
            <v>3.8612229323124497E-2</v>
          </cell>
          <cell r="AB90">
            <v>0</v>
          </cell>
          <cell r="AC90">
            <v>7.4731556007565604E-3</v>
          </cell>
        </row>
        <row r="91">
          <cell r="Y91">
            <v>0</v>
          </cell>
          <cell r="Z91">
            <v>527</v>
          </cell>
          <cell r="AA91">
            <v>0</v>
          </cell>
          <cell r="AB91">
            <v>0</v>
          </cell>
          <cell r="AC91">
            <v>0</v>
          </cell>
        </row>
        <row r="92">
          <cell r="Y92">
            <v>1.01323598085141E-3</v>
          </cell>
          <cell r="Z92">
            <v>540</v>
          </cell>
          <cell r="AA92">
            <v>1.8725243860073699E-2</v>
          </cell>
          <cell r="AB92">
            <v>0</v>
          </cell>
          <cell r="AC92">
            <v>3.6241538880697399E-3</v>
          </cell>
        </row>
        <row r="93">
          <cell r="Y93">
            <v>0.22546793437836199</v>
          </cell>
          <cell r="Z93">
            <v>0</v>
          </cell>
          <cell r="AA93" t="str">
            <v>UCC 300</v>
          </cell>
          <cell r="AB93">
            <v>0</v>
          </cell>
          <cell r="AC93">
            <v>0</v>
          </cell>
        </row>
        <row r="94">
          <cell r="Y94">
            <v>0.206656660879358</v>
          </cell>
          <cell r="Z94">
            <v>601</v>
          </cell>
          <cell r="AA94">
            <v>0.45</v>
          </cell>
          <cell r="AB94">
            <v>0</v>
          </cell>
          <cell r="AC94">
            <v>0.73917187622186098</v>
          </cell>
        </row>
        <row r="95">
          <cell r="Y95">
            <v>2.3298697156248901E-3</v>
          </cell>
          <cell r="Z95">
            <v>602</v>
          </cell>
          <cell r="AA95">
            <v>0</v>
          </cell>
          <cell r="AB95">
            <v>0</v>
          </cell>
          <cell r="AC95">
            <v>8.3335042854307591E-3</v>
          </cell>
        </row>
        <row r="96">
          <cell r="Y96">
            <v>1.39519477286703E-2</v>
          </cell>
          <cell r="Z96">
            <v>603</v>
          </cell>
          <cell r="AA96">
            <v>0</v>
          </cell>
          <cell r="AB96">
            <v>0</v>
          </cell>
          <cell r="AC96">
            <v>4.9903484047731698E-2</v>
          </cell>
        </row>
        <row r="97">
          <cell r="Y97">
            <v>2.5294560547088202E-3</v>
          </cell>
          <cell r="Z97">
            <v>604</v>
          </cell>
          <cell r="AA97">
            <v>0</v>
          </cell>
          <cell r="AB97">
            <v>0</v>
          </cell>
          <cell r="AC97">
            <v>9.0473869548843497E-3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ToC"/>
      <sheetName val="Formatting and References"/>
      <sheetName val="1-BaseTRR"/>
      <sheetName val="2-ITRR"/>
      <sheetName val="3-True-upTRR"/>
      <sheetName val="4-ATA"/>
      <sheetName val="5-CostofCap-1"/>
      <sheetName val="5-CostofCap-2"/>
      <sheetName val="5-CostofCap-3"/>
      <sheetName val="5-CostofCap-4"/>
      <sheetName val="6-PlantJurisdiction"/>
      <sheetName val="7-PlantInService"/>
      <sheetName val="8-AbandonedPlant"/>
      <sheetName val="9-PlantAdditions"/>
      <sheetName val="10-AccDep"/>
      <sheetName val="11-Depreciation"/>
      <sheetName val="12-DepRates"/>
      <sheetName val="13-WorkCap"/>
      <sheetName val="14-ADIT"/>
      <sheetName val="15-NUC"/>
      <sheetName val="16-UnfundedReserves"/>
      <sheetName val="17-RegAssets-1"/>
      <sheetName val="17-RegAssets-2"/>
      <sheetName val="17-RegAssets-3"/>
      <sheetName val="18-OandM"/>
      <sheetName val="19-AandG"/>
      <sheetName val="20-RevenueCredits"/>
      <sheetName val="21-NPandS"/>
      <sheetName val="22-TaxRates"/>
      <sheetName val="23-RetailSGTax"/>
      <sheetName val="24-Allocators"/>
      <sheetName val="25-RFandUFactors"/>
      <sheetName val="26-WholesaleTRRs"/>
      <sheetName val="27-WholesaleRates"/>
      <sheetName val="28-GrossLoad"/>
      <sheetName val="29-RetailRates-1"/>
      <sheetName val="29-RetailRates-2"/>
    </sheetNames>
    <sheetDataSet>
      <sheetData sheetId="0" refreshError="1"/>
      <sheetData sheetId="1" refreshError="1"/>
      <sheetData sheetId="2" refreshError="1"/>
      <sheetData sheetId="3">
        <row r="2">
          <cell r="G2">
            <v>2021</v>
          </cell>
        </row>
      </sheetData>
      <sheetData sheetId="4" refreshError="1"/>
      <sheetData sheetId="5" refreshError="1"/>
      <sheetData sheetId="6" refreshError="1"/>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99E9F-21C1-451D-9336-B1D71B7B59AF}">
  <sheetPr>
    <pageSetUpPr fitToPage="1"/>
  </sheetPr>
  <dimension ref="A1:Q59"/>
  <sheetViews>
    <sheetView tabSelected="1" view="pageBreakPreview" zoomScale="82" zoomScaleNormal="40" zoomScaleSheetLayoutView="82" zoomScalePageLayoutView="55" workbookViewId="0">
      <selection activeCell="C42" sqref="C42"/>
    </sheetView>
  </sheetViews>
  <sheetFormatPr defaultColWidth="8.81640625" defaultRowHeight="14.5" x14ac:dyDescent="0.35"/>
  <cols>
    <col min="1" max="1" width="6.81640625" style="1" bestFit="1" customWidth="1"/>
    <col min="2" max="2" width="28.1796875" style="1" customWidth="1"/>
    <col min="3" max="3" width="21.453125" style="1" bestFit="1" customWidth="1"/>
    <col min="4" max="4" width="20.7265625" style="1" customWidth="1"/>
    <col min="5" max="6" width="18.81640625" style="1" bestFit="1" customWidth="1"/>
    <col min="7" max="7" width="20" style="1" customWidth="1"/>
    <col min="8" max="8" width="20.1796875" style="1" customWidth="1"/>
    <col min="9" max="9" width="19.453125" style="1" customWidth="1"/>
    <col min="10" max="10" width="21.81640625" style="1" customWidth="1"/>
    <col min="11" max="11" width="20.453125" style="1" customWidth="1"/>
    <col min="12" max="12" width="20.1796875" style="1" customWidth="1"/>
    <col min="13" max="13" width="18.54296875" style="1" bestFit="1" customWidth="1"/>
    <col min="14" max="15" width="18.81640625" style="1" bestFit="1" customWidth="1"/>
    <col min="16" max="16" width="18.81640625" style="1" customWidth="1"/>
    <col min="17" max="17" width="6.81640625" style="1" bestFit="1" customWidth="1"/>
    <col min="18" max="16384" width="8.81640625" style="1"/>
  </cols>
  <sheetData>
    <row r="1" spans="1:17" x14ac:dyDescent="0.35">
      <c r="B1" s="2" t="s">
        <v>0</v>
      </c>
      <c r="O1" s="3"/>
      <c r="P1" s="3" t="str">
        <f>CONCATENATE("Prior Year: ",'[2]1-BaseTRR'!$G$2)</f>
        <v>Prior Year: 2021</v>
      </c>
    </row>
    <row r="2" spans="1:17" x14ac:dyDescent="0.35">
      <c r="B2" s="4" t="s">
        <v>1</v>
      </c>
      <c r="C2" s="5"/>
      <c r="D2" s="5"/>
      <c r="O2" s="3"/>
    </row>
    <row r="3" spans="1:17" x14ac:dyDescent="0.35">
      <c r="B3" s="6"/>
    </row>
    <row r="4" spans="1:17" x14ac:dyDescent="0.35">
      <c r="A4" s="7"/>
      <c r="B4" s="8" t="s">
        <v>2</v>
      </c>
      <c r="C4" s="9"/>
      <c r="D4" s="9"/>
      <c r="E4" s="9"/>
      <c r="F4" s="9"/>
      <c r="G4" s="9"/>
      <c r="H4" s="9"/>
      <c r="I4" s="9"/>
      <c r="J4" s="9"/>
      <c r="K4" s="9"/>
      <c r="L4" s="9"/>
      <c r="M4" s="9"/>
      <c r="N4" s="9"/>
      <c r="O4" s="9"/>
      <c r="P4" s="9"/>
    </row>
    <row r="5" spans="1:17" x14ac:dyDescent="0.35">
      <c r="A5" s="7"/>
      <c r="B5" s="70" t="s">
        <v>3</v>
      </c>
      <c r="C5" s="70"/>
      <c r="D5" s="70"/>
      <c r="E5" s="70"/>
      <c r="F5" s="70"/>
      <c r="G5" s="70"/>
      <c r="H5" s="70"/>
      <c r="I5" s="70"/>
      <c r="J5" s="70"/>
      <c r="K5" s="70"/>
      <c r="L5" s="70"/>
      <c r="M5" s="70"/>
      <c r="N5" s="70"/>
      <c r="O5" s="70"/>
      <c r="P5" s="70"/>
    </row>
    <row r="6" spans="1:17" x14ac:dyDescent="0.35">
      <c r="A6" s="7"/>
      <c r="B6" s="10"/>
      <c r="C6" s="9"/>
      <c r="D6" s="9"/>
      <c r="E6" s="9"/>
      <c r="F6" s="9"/>
      <c r="G6" s="9"/>
      <c r="H6" s="9"/>
      <c r="I6" s="9"/>
      <c r="J6" s="9"/>
      <c r="K6" s="9"/>
      <c r="L6" s="9"/>
      <c r="M6" s="9"/>
      <c r="N6" s="9"/>
      <c r="O6" s="9"/>
      <c r="P6" s="9"/>
    </row>
    <row r="7" spans="1:17" x14ac:dyDescent="0.35">
      <c r="B7" s="6"/>
    </row>
    <row r="8" spans="1:17" x14ac:dyDescent="0.35">
      <c r="C8" s="11" t="s">
        <v>4</v>
      </c>
      <c r="D8" s="11" t="s">
        <v>5</v>
      </c>
      <c r="E8" s="11" t="s">
        <v>6</v>
      </c>
      <c r="F8" s="11" t="s">
        <v>7</v>
      </c>
      <c r="G8" s="11" t="s">
        <v>8</v>
      </c>
      <c r="H8" s="11" t="s">
        <v>9</v>
      </c>
      <c r="I8" s="11" t="s">
        <v>10</v>
      </c>
      <c r="J8" s="11" t="s">
        <v>11</v>
      </c>
      <c r="K8" s="11" t="s">
        <v>12</v>
      </c>
      <c r="L8" s="11" t="s">
        <v>13</v>
      </c>
      <c r="M8" s="11" t="s">
        <v>14</v>
      </c>
      <c r="N8" s="11" t="s">
        <v>15</v>
      </c>
      <c r="O8" s="11" t="s">
        <v>16</v>
      </c>
      <c r="P8" s="11" t="s">
        <v>17</v>
      </c>
    </row>
    <row r="9" spans="1:17" x14ac:dyDescent="0.35">
      <c r="C9" s="12" t="s">
        <v>18</v>
      </c>
      <c r="D9" s="13" t="s">
        <v>19</v>
      </c>
      <c r="E9" s="14" t="s">
        <v>20</v>
      </c>
      <c r="F9" s="14" t="s">
        <v>21</v>
      </c>
      <c r="G9" s="14" t="s">
        <v>22</v>
      </c>
      <c r="H9" s="14" t="s">
        <v>23</v>
      </c>
      <c r="I9" s="14" t="s">
        <v>24</v>
      </c>
      <c r="J9" s="14" t="s">
        <v>25</v>
      </c>
      <c r="K9" s="14" t="s">
        <v>26</v>
      </c>
      <c r="L9" s="14" t="s">
        <v>27</v>
      </c>
      <c r="M9" s="14" t="s">
        <v>28</v>
      </c>
      <c r="N9" s="14" t="s">
        <v>29</v>
      </c>
      <c r="O9" s="14" t="s">
        <v>30</v>
      </c>
      <c r="P9" s="14" t="s">
        <v>19</v>
      </c>
    </row>
    <row r="10" spans="1:17" x14ac:dyDescent="0.35">
      <c r="A10" s="15"/>
      <c r="B10" s="15"/>
      <c r="C10" s="14" t="s">
        <v>31</v>
      </c>
      <c r="D10" s="14">
        <f>'[2]1-BaseTRR'!G2-1</f>
        <v>2020</v>
      </c>
      <c r="E10" s="14">
        <f>'[2]1-BaseTRR'!$G$2</f>
        <v>2021</v>
      </c>
      <c r="F10" s="14">
        <f>'[2]1-BaseTRR'!$G$2</f>
        <v>2021</v>
      </c>
      <c r="G10" s="14">
        <f>'[2]1-BaseTRR'!$G$2</f>
        <v>2021</v>
      </c>
      <c r="H10" s="14">
        <f>'[2]1-BaseTRR'!$G$2</f>
        <v>2021</v>
      </c>
      <c r="I10" s="14">
        <f>'[2]1-BaseTRR'!$G$2</f>
        <v>2021</v>
      </c>
      <c r="J10" s="14">
        <f>'[2]1-BaseTRR'!$G$2</f>
        <v>2021</v>
      </c>
      <c r="K10" s="14">
        <f>'[2]1-BaseTRR'!$G$2</f>
        <v>2021</v>
      </c>
      <c r="L10" s="14">
        <f>'[2]1-BaseTRR'!$G$2</f>
        <v>2021</v>
      </c>
      <c r="M10" s="14">
        <f>'[2]1-BaseTRR'!$G$2</f>
        <v>2021</v>
      </c>
      <c r="N10" s="14">
        <f>'[2]1-BaseTRR'!$G$2</f>
        <v>2021</v>
      </c>
      <c r="O10" s="14">
        <f>'[2]1-BaseTRR'!$G$2</f>
        <v>2021</v>
      </c>
      <c r="P10" s="14">
        <f>'[2]1-BaseTRR'!$G$2</f>
        <v>2021</v>
      </c>
    </row>
    <row r="11" spans="1:17" x14ac:dyDescent="0.35">
      <c r="B11" s="16" t="s">
        <v>32</v>
      </c>
      <c r="C11" s="12"/>
      <c r="D11" s="13"/>
      <c r="E11" s="14"/>
      <c r="F11" s="14"/>
      <c r="G11" s="14"/>
      <c r="H11" s="14"/>
      <c r="I11" s="14"/>
      <c r="J11" s="14"/>
      <c r="K11" s="14"/>
      <c r="L11" s="14"/>
      <c r="M11" s="14"/>
      <c r="N11" s="14"/>
      <c r="O11" s="14"/>
      <c r="P11" s="14"/>
    </row>
    <row r="12" spans="1:17" x14ac:dyDescent="0.35">
      <c r="A12" s="17" t="s">
        <v>33</v>
      </c>
      <c r="B12" s="8" t="s">
        <v>34</v>
      </c>
      <c r="D12" s="13"/>
      <c r="E12" s="18"/>
      <c r="F12" s="18"/>
      <c r="G12" s="18"/>
      <c r="H12" s="18"/>
      <c r="I12" s="18"/>
      <c r="J12" s="18"/>
      <c r="K12" s="18"/>
      <c r="L12" s="18"/>
      <c r="M12" s="18"/>
      <c r="N12" s="18"/>
      <c r="O12" s="18"/>
      <c r="P12" s="18"/>
      <c r="Q12" s="17" t="str">
        <f>A12</f>
        <v>Line</v>
      </c>
    </row>
    <row r="13" spans="1:17" x14ac:dyDescent="0.35">
      <c r="A13" s="7">
        <v>100</v>
      </c>
      <c r="B13" s="7"/>
      <c r="C13" s="19">
        <f>SUM(D13:P13)/13</f>
        <v>34348381099.341537</v>
      </c>
      <c r="D13" s="20">
        <v>31852940000</v>
      </c>
      <c r="E13" s="21">
        <v>31852940000</v>
      </c>
      <c r="F13" s="21">
        <v>31852939854</v>
      </c>
      <c r="G13" s="21">
        <v>34252939854</v>
      </c>
      <c r="H13" s="21">
        <v>34252939854</v>
      </c>
      <c r="I13" s="21">
        <v>34252939854</v>
      </c>
      <c r="J13" s="21">
        <v>35052939854</v>
      </c>
      <c r="K13" s="21">
        <v>35052939854</v>
      </c>
      <c r="L13" s="21">
        <v>35052939854</v>
      </c>
      <c r="M13" s="21">
        <v>35052939854</v>
      </c>
      <c r="N13" s="21">
        <v>35052939854</v>
      </c>
      <c r="O13" s="21">
        <v>36502939854</v>
      </c>
      <c r="P13" s="21">
        <v>36443675751.440002</v>
      </c>
      <c r="Q13" s="7">
        <f>A13</f>
        <v>100</v>
      </c>
    </row>
    <row r="14" spans="1:17" x14ac:dyDescent="0.35">
      <c r="A14" s="7"/>
      <c r="B14" s="8" t="s">
        <v>35</v>
      </c>
      <c r="C14" s="22"/>
      <c r="D14" s="22"/>
      <c r="E14" s="22"/>
      <c r="F14" s="22"/>
      <c r="G14" s="22"/>
      <c r="H14" s="22"/>
      <c r="I14" s="22"/>
      <c r="J14" s="22"/>
      <c r="K14" s="22"/>
      <c r="L14" s="22"/>
      <c r="M14" s="22"/>
      <c r="N14" s="22"/>
      <c r="O14" s="22"/>
      <c r="P14" s="22"/>
      <c r="Q14" s="7"/>
    </row>
    <row r="15" spans="1:17" x14ac:dyDescent="0.35">
      <c r="A15" s="7">
        <f>A13+1</f>
        <v>101</v>
      </c>
      <c r="B15" s="23"/>
      <c r="C15" s="19">
        <f>SUM(D15:P15)/13</f>
        <v>0</v>
      </c>
      <c r="D15" s="24">
        <v>0</v>
      </c>
      <c r="E15" s="24">
        <v>0</v>
      </c>
      <c r="F15" s="24">
        <v>0</v>
      </c>
      <c r="G15" s="24">
        <v>0</v>
      </c>
      <c r="H15" s="24">
        <v>0</v>
      </c>
      <c r="I15" s="24">
        <v>0</v>
      </c>
      <c r="J15" s="24">
        <v>0</v>
      </c>
      <c r="K15" s="24">
        <v>0</v>
      </c>
      <c r="L15" s="24">
        <v>0</v>
      </c>
      <c r="M15" s="24">
        <v>0</v>
      </c>
      <c r="N15" s="24">
        <v>0</v>
      </c>
      <c r="O15" s="24">
        <v>0</v>
      </c>
      <c r="P15" s="24">
        <v>0</v>
      </c>
      <c r="Q15" s="7">
        <f>A15</f>
        <v>101</v>
      </c>
    </row>
    <row r="16" spans="1:17" x14ac:dyDescent="0.35">
      <c r="A16" s="7"/>
      <c r="B16" s="8" t="s">
        <v>36</v>
      </c>
      <c r="C16" s="22"/>
      <c r="D16" s="22"/>
      <c r="E16" s="22"/>
      <c r="F16" s="22"/>
      <c r="G16" s="22"/>
      <c r="H16" s="22"/>
      <c r="I16" s="22"/>
      <c r="J16" s="22"/>
      <c r="K16" s="22"/>
      <c r="L16" s="22"/>
      <c r="M16" s="22"/>
      <c r="N16" s="22"/>
      <c r="O16" s="22"/>
      <c r="P16" s="22"/>
      <c r="Q16" s="7"/>
    </row>
    <row r="17" spans="1:17" x14ac:dyDescent="0.35">
      <c r="A17" s="7">
        <f>A15+1</f>
        <v>102</v>
      </c>
      <c r="B17" s="2"/>
      <c r="C17" s="19">
        <f>SUM(D17:P17)/13</f>
        <v>128249721.73692307</v>
      </c>
      <c r="D17" s="24">
        <v>0</v>
      </c>
      <c r="E17" s="24">
        <v>0</v>
      </c>
      <c r="F17" s="24">
        <v>0</v>
      </c>
      <c r="G17" s="24">
        <v>0</v>
      </c>
      <c r="H17" s="24">
        <v>0</v>
      </c>
      <c r="I17" s="24">
        <v>0</v>
      </c>
      <c r="J17" s="24">
        <v>0</v>
      </c>
      <c r="K17" s="24">
        <v>0</v>
      </c>
      <c r="L17" s="24">
        <v>0</v>
      </c>
      <c r="M17" s="24">
        <v>0</v>
      </c>
      <c r="N17" s="24">
        <v>0</v>
      </c>
      <c r="O17" s="24">
        <v>860399000</v>
      </c>
      <c r="P17" s="24">
        <v>806847382.58000004</v>
      </c>
      <c r="Q17" s="7">
        <f>A17</f>
        <v>102</v>
      </c>
    </row>
    <row r="18" spans="1:17" x14ac:dyDescent="0.35">
      <c r="A18" s="7"/>
      <c r="B18" s="8" t="s">
        <v>37</v>
      </c>
      <c r="C18" s="22"/>
      <c r="D18" s="22"/>
      <c r="E18" s="22"/>
      <c r="F18" s="22"/>
      <c r="G18" s="22"/>
      <c r="H18" s="22"/>
      <c r="I18" s="22"/>
      <c r="J18" s="22"/>
      <c r="K18" s="22"/>
      <c r="L18" s="22"/>
      <c r="M18" s="22"/>
      <c r="N18" s="22"/>
      <c r="O18" s="22"/>
      <c r="P18" s="22"/>
      <c r="Q18" s="7"/>
    </row>
    <row r="19" spans="1:17" x14ac:dyDescent="0.35">
      <c r="A19" s="7">
        <f>A17+1</f>
        <v>103</v>
      </c>
      <c r="B19" s="7"/>
      <c r="C19" s="19">
        <f>SUM(D19:P19)/13</f>
        <v>0</v>
      </c>
      <c r="D19" s="24">
        <v>0</v>
      </c>
      <c r="E19" s="24">
        <v>0</v>
      </c>
      <c r="F19" s="24">
        <v>0</v>
      </c>
      <c r="G19" s="24">
        <v>0</v>
      </c>
      <c r="H19" s="24">
        <v>0</v>
      </c>
      <c r="I19" s="24">
        <v>0</v>
      </c>
      <c r="J19" s="24">
        <v>0</v>
      </c>
      <c r="K19" s="24">
        <v>0</v>
      </c>
      <c r="L19" s="24">
        <v>0</v>
      </c>
      <c r="M19" s="24">
        <v>0</v>
      </c>
      <c r="N19" s="24">
        <v>0</v>
      </c>
      <c r="O19" s="24">
        <v>0</v>
      </c>
      <c r="P19" s="24">
        <v>0</v>
      </c>
      <c r="Q19" s="7">
        <f>A19</f>
        <v>103</v>
      </c>
    </row>
    <row r="20" spans="1:17" x14ac:dyDescent="0.35">
      <c r="A20" s="7"/>
      <c r="B20" s="8" t="s">
        <v>38</v>
      </c>
      <c r="C20" s="22"/>
      <c r="D20" s="22"/>
      <c r="E20" s="22"/>
      <c r="F20" s="22"/>
      <c r="G20" s="22"/>
      <c r="H20" s="22"/>
      <c r="I20" s="22"/>
      <c r="J20" s="22"/>
      <c r="K20" s="22"/>
      <c r="L20" s="22"/>
      <c r="M20" s="22"/>
      <c r="N20" s="22"/>
      <c r="O20" s="22"/>
      <c r="P20" s="22"/>
      <c r="Q20" s="7"/>
    </row>
    <row r="21" spans="1:17" x14ac:dyDescent="0.35">
      <c r="A21" s="7">
        <f>A19+1</f>
        <v>104</v>
      </c>
      <c r="C21" s="19">
        <f>SUM(D21:P21)/13</f>
        <v>847743.46230769227</v>
      </c>
      <c r="D21" s="21">
        <v>0</v>
      </c>
      <c r="E21" s="21">
        <v>0</v>
      </c>
      <c r="F21" s="21">
        <v>0</v>
      </c>
      <c r="G21" s="24">
        <v>0</v>
      </c>
      <c r="H21" s="24">
        <v>0</v>
      </c>
      <c r="I21" s="24">
        <v>0</v>
      </c>
      <c r="J21" s="24">
        <v>0</v>
      </c>
      <c r="K21" s="24">
        <v>0</v>
      </c>
      <c r="L21" s="24">
        <v>0</v>
      </c>
      <c r="M21" s="24">
        <v>0</v>
      </c>
      <c r="N21" s="24">
        <v>0</v>
      </c>
      <c r="O21" s="24">
        <v>5534607.0999999996</v>
      </c>
      <c r="P21" s="24">
        <v>5486057.9100000001</v>
      </c>
      <c r="Q21" s="7">
        <f>A21</f>
        <v>104</v>
      </c>
    </row>
    <row r="22" spans="1:17" x14ac:dyDescent="0.35">
      <c r="A22" s="7"/>
      <c r="B22" s="8" t="s">
        <v>39</v>
      </c>
      <c r="C22" s="22"/>
      <c r="D22" s="22"/>
      <c r="E22" s="22"/>
      <c r="F22" s="22"/>
      <c r="G22" s="22"/>
      <c r="H22" s="22"/>
      <c r="I22" s="22"/>
      <c r="J22" s="22"/>
      <c r="K22" s="22"/>
      <c r="L22" s="22"/>
      <c r="M22" s="22"/>
      <c r="N22" s="22"/>
      <c r="O22" s="22"/>
      <c r="P22" s="22"/>
      <c r="Q22" s="7"/>
    </row>
    <row r="23" spans="1:17" x14ac:dyDescent="0.35">
      <c r="A23" s="7">
        <f>A21+1</f>
        <v>105</v>
      </c>
      <c r="B23" s="25"/>
      <c r="C23" s="19">
        <f>SUM(D23:P23)/13</f>
        <v>23874985.242307689</v>
      </c>
      <c r="D23" s="21">
        <v>20595301.050000001</v>
      </c>
      <c r="E23" s="21">
        <v>20496637.149999999</v>
      </c>
      <c r="F23" s="21">
        <v>20397973.25</v>
      </c>
      <c r="G23" s="24">
        <v>22558514.68</v>
      </c>
      <c r="H23" s="24">
        <v>22446658.77</v>
      </c>
      <c r="I23" s="24">
        <v>22334802.859999999</v>
      </c>
      <c r="J23" s="24">
        <v>26107509.34</v>
      </c>
      <c r="K23" s="24">
        <v>25949113.149999999</v>
      </c>
      <c r="L23" s="24">
        <v>25790716.960000001</v>
      </c>
      <c r="M23" s="24">
        <v>25632320.77</v>
      </c>
      <c r="N23" s="24">
        <v>25473924.579999998</v>
      </c>
      <c r="O23" s="24">
        <v>26397928.390000001</v>
      </c>
      <c r="P23" s="24">
        <v>26193407.199999999</v>
      </c>
      <c r="Q23" s="7">
        <f>A23</f>
        <v>105</v>
      </c>
    </row>
    <row r="24" spans="1:17" x14ac:dyDescent="0.35">
      <c r="B24" s="26" t="s">
        <v>40</v>
      </c>
      <c r="C24" s="22"/>
      <c r="D24" s="22"/>
      <c r="E24" s="22"/>
      <c r="F24" s="22"/>
      <c r="G24" s="22"/>
      <c r="H24" s="22"/>
      <c r="I24" s="22"/>
      <c r="J24" s="22"/>
      <c r="K24" s="22"/>
      <c r="L24" s="22"/>
      <c r="M24" s="22"/>
      <c r="N24" s="22"/>
      <c r="O24" s="22"/>
      <c r="P24" s="22"/>
      <c r="Q24" s="7"/>
    </row>
    <row r="25" spans="1:17" x14ac:dyDescent="0.35">
      <c r="A25" s="7">
        <f>A23+1</f>
        <v>106</v>
      </c>
      <c r="B25" s="2"/>
      <c r="C25" s="19">
        <f>SUM(D25:P25)/13</f>
        <v>199836395.77769232</v>
      </c>
      <c r="D25" s="27">
        <v>198238359.5</v>
      </c>
      <c r="E25" s="27">
        <v>197638106.25999999</v>
      </c>
      <c r="F25" s="27">
        <v>193522196.59999999</v>
      </c>
      <c r="G25" s="27">
        <v>203148856.16999999</v>
      </c>
      <c r="H25" s="27">
        <v>199673512.74000001</v>
      </c>
      <c r="I25" s="27">
        <v>196130346.19999999</v>
      </c>
      <c r="J25" s="27">
        <v>208727045.71000001</v>
      </c>
      <c r="K25" s="27">
        <v>205507296.16999999</v>
      </c>
      <c r="L25" s="27">
        <v>202348166.18000001</v>
      </c>
      <c r="M25" s="27">
        <v>199099601.62</v>
      </c>
      <c r="N25" s="27">
        <v>195405699.96000001</v>
      </c>
      <c r="O25" s="27">
        <v>201369331.65000001</v>
      </c>
      <c r="P25" s="27">
        <v>197064626.34999999</v>
      </c>
      <c r="Q25" s="7">
        <f>A25</f>
        <v>106</v>
      </c>
    </row>
    <row r="26" spans="1:17" x14ac:dyDescent="0.35">
      <c r="A26" s="7"/>
      <c r="B26" s="2"/>
      <c r="C26" s="28" t="s">
        <v>41</v>
      </c>
      <c r="D26" s="29">
        <v>43192040.140000001</v>
      </c>
      <c r="E26" s="29">
        <v>42933960.469999991</v>
      </c>
      <c r="F26" s="29">
        <v>42675880.799999997</v>
      </c>
      <c r="G26" s="29">
        <v>49253587.079999991</v>
      </c>
      <c r="H26" s="29">
        <v>48955436.349999994</v>
      </c>
      <c r="I26" s="29">
        <v>48657285.609999999</v>
      </c>
      <c r="J26" s="29">
        <v>48359134.880000003</v>
      </c>
      <c r="K26" s="29">
        <v>48060984.140000001</v>
      </c>
      <c r="L26" s="29">
        <v>47762833.399999999</v>
      </c>
      <c r="M26" s="29">
        <v>47464682.670000002</v>
      </c>
      <c r="N26" s="29">
        <v>47166531.93</v>
      </c>
      <c r="O26" s="29">
        <v>46868381.200000003</v>
      </c>
      <c r="P26" s="29">
        <v>46570230.460000001</v>
      </c>
      <c r="Q26" s="7"/>
    </row>
    <row r="27" spans="1:17" x14ac:dyDescent="0.35">
      <c r="A27" s="7"/>
      <c r="B27" s="69" t="s">
        <v>42</v>
      </c>
      <c r="C27" s="19">
        <f>SUM(D27:P27)/13</f>
        <v>153073244.30615383</v>
      </c>
      <c r="D27" s="27">
        <f t="shared" ref="D27:P27" si="0">D25-D26</f>
        <v>155046319.36000001</v>
      </c>
      <c r="E27" s="27">
        <f t="shared" si="0"/>
        <v>154704145.78999999</v>
      </c>
      <c r="F27" s="27">
        <f t="shared" si="0"/>
        <v>150846315.80000001</v>
      </c>
      <c r="G27" s="27">
        <f t="shared" si="0"/>
        <v>153895269.09</v>
      </c>
      <c r="H27" s="27">
        <f t="shared" si="0"/>
        <v>150718076.39000002</v>
      </c>
      <c r="I27" s="27">
        <f t="shared" si="0"/>
        <v>147473060.58999997</v>
      </c>
      <c r="J27" s="27">
        <f t="shared" si="0"/>
        <v>160367910.83000001</v>
      </c>
      <c r="K27" s="27">
        <f t="shared" si="0"/>
        <v>157446312.02999997</v>
      </c>
      <c r="L27" s="27">
        <f t="shared" si="0"/>
        <v>154585332.78</v>
      </c>
      <c r="M27" s="27">
        <f t="shared" si="0"/>
        <v>151634918.94999999</v>
      </c>
      <c r="N27" s="27">
        <f t="shared" si="0"/>
        <v>148239168.03</v>
      </c>
      <c r="O27" s="27">
        <f t="shared" si="0"/>
        <v>154500950.44999999</v>
      </c>
      <c r="P27" s="27">
        <f t="shared" si="0"/>
        <v>150494395.88999999</v>
      </c>
      <c r="Q27" s="7"/>
    </row>
    <row r="28" spans="1:17" x14ac:dyDescent="0.35">
      <c r="A28" s="7"/>
      <c r="B28" s="16" t="s">
        <v>43</v>
      </c>
      <c r="C28" s="22"/>
      <c r="D28" s="22"/>
      <c r="E28" s="22"/>
      <c r="F28" s="22"/>
      <c r="G28" s="22"/>
      <c r="H28" s="22"/>
      <c r="I28" s="22"/>
      <c r="J28" s="22"/>
      <c r="K28" s="22"/>
      <c r="L28" s="22"/>
      <c r="M28" s="22"/>
      <c r="N28" s="22"/>
      <c r="O28" s="22"/>
      <c r="P28" s="22"/>
      <c r="Q28" s="7"/>
    </row>
    <row r="29" spans="1:17" x14ac:dyDescent="0.35">
      <c r="A29" s="7">
        <f>A25+1</f>
        <v>107</v>
      </c>
      <c r="B29" s="25"/>
      <c r="C29" s="19">
        <f>SUM(D29:P29)/13</f>
        <v>56243615.183076933</v>
      </c>
      <c r="D29" s="24">
        <v>62997566.18</v>
      </c>
      <c r="E29" s="24">
        <v>61871907.649999999</v>
      </c>
      <c r="F29" s="24">
        <v>60746249.159999996</v>
      </c>
      <c r="G29" s="24">
        <v>59620590.659999996</v>
      </c>
      <c r="H29" s="24">
        <v>58494932.200000003</v>
      </c>
      <c r="I29" s="24">
        <v>57369273.689999998</v>
      </c>
      <c r="J29" s="24">
        <v>56243615.18</v>
      </c>
      <c r="K29" s="24">
        <v>55117956.659999996</v>
      </c>
      <c r="L29" s="24">
        <v>53992298.189999998</v>
      </c>
      <c r="M29" s="24">
        <v>52866639.689999998</v>
      </c>
      <c r="N29" s="24">
        <v>51740981.200000003</v>
      </c>
      <c r="O29" s="24">
        <v>50615322.729999997</v>
      </c>
      <c r="P29" s="24">
        <v>49489664.189999998</v>
      </c>
      <c r="Q29" s="7">
        <f>A29</f>
        <v>107</v>
      </c>
    </row>
    <row r="30" spans="1:17" x14ac:dyDescent="0.35">
      <c r="B30" s="8" t="s">
        <v>44</v>
      </c>
      <c r="C30" s="22"/>
      <c r="D30" s="22"/>
      <c r="E30" s="22"/>
      <c r="F30" s="22"/>
      <c r="G30" s="22"/>
      <c r="H30" s="22"/>
      <c r="I30" s="22"/>
      <c r="J30" s="22"/>
      <c r="K30" s="22"/>
      <c r="L30" s="22"/>
      <c r="M30" s="22"/>
      <c r="N30" s="22"/>
      <c r="O30" s="22"/>
      <c r="P30" s="22"/>
      <c r="Q30" s="7"/>
    </row>
    <row r="31" spans="1:17" x14ac:dyDescent="0.35">
      <c r="A31" s="7">
        <f>A29+1</f>
        <v>108</v>
      </c>
      <c r="B31" s="7"/>
      <c r="C31" s="19">
        <f>SUM(D31:P31)/13</f>
        <v>257994575</v>
      </c>
      <c r="D31" s="24">
        <v>257994575</v>
      </c>
      <c r="E31" s="24">
        <v>257994575</v>
      </c>
      <c r="F31" s="24">
        <v>257994575</v>
      </c>
      <c r="G31" s="24">
        <v>257994575</v>
      </c>
      <c r="H31" s="24">
        <v>257994575</v>
      </c>
      <c r="I31" s="24">
        <v>257994575</v>
      </c>
      <c r="J31" s="24">
        <v>257994575</v>
      </c>
      <c r="K31" s="24">
        <v>257994575</v>
      </c>
      <c r="L31" s="24">
        <v>257994575</v>
      </c>
      <c r="M31" s="24">
        <v>257994575</v>
      </c>
      <c r="N31" s="24">
        <v>257994575</v>
      </c>
      <c r="O31" s="24">
        <v>257994575</v>
      </c>
      <c r="P31" s="24">
        <v>257994575</v>
      </c>
      <c r="Q31" s="7">
        <f>A31</f>
        <v>108</v>
      </c>
    </row>
    <row r="32" spans="1:17" x14ac:dyDescent="0.35">
      <c r="A32" s="7"/>
      <c r="B32" s="8" t="s">
        <v>45</v>
      </c>
      <c r="C32" s="22"/>
      <c r="D32" s="22"/>
      <c r="E32" s="22"/>
      <c r="F32" s="22"/>
      <c r="G32" s="22"/>
      <c r="H32" s="22"/>
      <c r="I32" s="22"/>
      <c r="J32" s="22"/>
      <c r="K32" s="22"/>
      <c r="L32" s="22"/>
      <c r="M32" s="22"/>
      <c r="N32" s="22"/>
      <c r="O32" s="22"/>
      <c r="P32" s="22"/>
      <c r="Q32" s="7"/>
    </row>
    <row r="33" spans="1:17" x14ac:dyDescent="0.35">
      <c r="A33" s="7">
        <f>A31+1</f>
        <v>109</v>
      </c>
      <c r="B33" s="7"/>
      <c r="C33" s="19">
        <f>SUM(D33:P33)/13</f>
        <v>-5940274.6800000006</v>
      </c>
      <c r="D33" s="24">
        <v>-5940274.6799999997</v>
      </c>
      <c r="E33" s="24">
        <v>-5940274.6799999997</v>
      </c>
      <c r="F33" s="24">
        <v>-5940274.6799999997</v>
      </c>
      <c r="G33" s="24">
        <v>-5940274.6799999997</v>
      </c>
      <c r="H33" s="24">
        <v>-5940274.6799999997</v>
      </c>
      <c r="I33" s="24">
        <v>-5940274.6799999997</v>
      </c>
      <c r="J33" s="24">
        <v>-5940274.6799999997</v>
      </c>
      <c r="K33" s="24">
        <v>-5940274.6799999997</v>
      </c>
      <c r="L33" s="24">
        <v>-5940274.6799999997</v>
      </c>
      <c r="M33" s="24">
        <v>-5940274.6799999997</v>
      </c>
      <c r="N33" s="24">
        <v>-5940274.6799999997</v>
      </c>
      <c r="O33" s="24">
        <v>-5940274.6799999997</v>
      </c>
      <c r="P33" s="24">
        <v>-5940274.6799999997</v>
      </c>
      <c r="Q33" s="7">
        <f>A33</f>
        <v>109</v>
      </c>
    </row>
    <row r="34" spans="1:17" x14ac:dyDescent="0.35">
      <c r="A34" s="7"/>
      <c r="B34" s="8" t="s">
        <v>46</v>
      </c>
      <c r="C34" s="22"/>
      <c r="D34" s="22"/>
      <c r="E34" s="22"/>
      <c r="F34" s="22"/>
      <c r="G34" s="22"/>
      <c r="H34" s="22"/>
      <c r="I34" s="22"/>
      <c r="J34" s="22"/>
      <c r="K34" s="22"/>
      <c r="L34" s="22"/>
      <c r="M34" s="22"/>
      <c r="N34" s="22"/>
      <c r="O34" s="22"/>
      <c r="P34" s="22"/>
      <c r="Q34" s="7"/>
    </row>
    <row r="35" spans="1:17" x14ac:dyDescent="0.35">
      <c r="A35" s="7">
        <f>A33+1</f>
        <v>110</v>
      </c>
      <c r="B35" s="7"/>
      <c r="C35" s="19">
        <f>SUM(D35:P35)/13</f>
        <v>0</v>
      </c>
      <c r="D35" s="24">
        <v>0</v>
      </c>
      <c r="E35" s="24">
        <v>0</v>
      </c>
      <c r="F35" s="24">
        <v>0</v>
      </c>
      <c r="G35" s="24">
        <v>0</v>
      </c>
      <c r="H35" s="24">
        <v>0</v>
      </c>
      <c r="I35" s="24">
        <v>0</v>
      </c>
      <c r="J35" s="24">
        <v>0</v>
      </c>
      <c r="K35" s="24">
        <v>0</v>
      </c>
      <c r="L35" s="24">
        <v>0</v>
      </c>
      <c r="M35" s="24">
        <v>0</v>
      </c>
      <c r="N35" s="24">
        <v>0</v>
      </c>
      <c r="O35" s="24">
        <v>0</v>
      </c>
      <c r="P35" s="24">
        <v>0</v>
      </c>
      <c r="Q35" s="7">
        <f>A35</f>
        <v>110</v>
      </c>
    </row>
    <row r="36" spans="1:17" x14ac:dyDescent="0.35">
      <c r="B36" s="8" t="s">
        <v>47</v>
      </c>
      <c r="C36" s="30"/>
      <c r="D36" s="30"/>
      <c r="E36" s="30"/>
      <c r="F36" s="30"/>
      <c r="G36" s="30"/>
      <c r="H36" s="30"/>
      <c r="I36" s="30"/>
      <c r="J36" s="30"/>
      <c r="K36" s="30"/>
      <c r="L36" s="30"/>
      <c r="M36" s="30"/>
      <c r="N36" s="30"/>
      <c r="O36" s="30"/>
      <c r="P36" s="30"/>
      <c r="Q36" s="7"/>
    </row>
    <row r="37" spans="1:17" x14ac:dyDescent="0.35">
      <c r="A37" s="7">
        <f>+A35+1</f>
        <v>111</v>
      </c>
      <c r="B37" s="7"/>
      <c r="C37" s="19">
        <f>SUM(D37:P37)/13</f>
        <v>25718283686.236923</v>
      </c>
      <c r="D37" s="31">
        <v>25476768827.259998</v>
      </c>
      <c r="E37" s="31">
        <v>25633323296.98</v>
      </c>
      <c r="F37" s="31">
        <v>25836405676.66</v>
      </c>
      <c r="G37" s="31">
        <v>25654388198.560001</v>
      </c>
      <c r="H37" s="31">
        <v>25774794934.5</v>
      </c>
      <c r="I37" s="31">
        <v>25930719405.959999</v>
      </c>
      <c r="J37" s="31">
        <v>26094757868.869999</v>
      </c>
      <c r="K37" s="31">
        <v>26208124367.129997</v>
      </c>
      <c r="L37" s="31">
        <v>26442591273</v>
      </c>
      <c r="M37" s="31">
        <v>25051924382.23</v>
      </c>
      <c r="N37" s="31">
        <v>25194585273.399998</v>
      </c>
      <c r="O37" s="31">
        <v>25428133994.010002</v>
      </c>
      <c r="P37" s="31">
        <v>25611170422.52</v>
      </c>
      <c r="Q37" s="7">
        <f>A37</f>
        <v>111</v>
      </c>
    </row>
    <row r="38" spans="1:17" x14ac:dyDescent="0.35">
      <c r="A38" s="7"/>
      <c r="B38" s="8" t="s">
        <v>48</v>
      </c>
      <c r="C38" s="22"/>
      <c r="D38" s="22"/>
      <c r="E38" s="22"/>
      <c r="F38" s="22"/>
      <c r="G38" s="22"/>
      <c r="H38" s="22"/>
      <c r="I38" s="22"/>
      <c r="J38" s="22"/>
      <c r="K38" s="22"/>
      <c r="L38" s="22"/>
      <c r="M38" s="22"/>
      <c r="N38" s="22"/>
      <c r="O38" s="22"/>
      <c r="P38" s="22"/>
      <c r="Q38" s="7"/>
    </row>
    <row r="39" spans="1:17" x14ac:dyDescent="0.35">
      <c r="A39" s="7">
        <f>+A37+1</f>
        <v>112</v>
      </c>
      <c r="B39" s="7"/>
      <c r="C39" s="19">
        <f>SUM(D39:P39)/13</f>
        <v>-3512820.4123076843</v>
      </c>
      <c r="D39" s="24">
        <v>-32541626.699999999</v>
      </c>
      <c r="E39" s="24">
        <v>-32541626.699999999</v>
      </c>
      <c r="F39" s="24">
        <v>-32541626.699999999</v>
      </c>
      <c r="G39" s="24">
        <v>-32541626.699999999</v>
      </c>
      <c r="H39" s="24">
        <v>-32541626.699999999</v>
      </c>
      <c r="I39" s="24">
        <v>-32541626.699999999</v>
      </c>
      <c r="J39" s="24">
        <v>-32541626.699999999</v>
      </c>
      <c r="K39" s="24">
        <v>-32541626.699999999</v>
      </c>
      <c r="L39" s="24">
        <v>-32541626.699999999</v>
      </c>
      <c r="M39" s="24">
        <v>-32541626.699999999</v>
      </c>
      <c r="N39" s="24">
        <v>-32541626.699999999</v>
      </c>
      <c r="O39" s="24">
        <v>-32541626.699999999</v>
      </c>
      <c r="P39" s="21">
        <v>344832855.04000002</v>
      </c>
      <c r="Q39" s="7">
        <f>A39</f>
        <v>112</v>
      </c>
    </row>
    <row r="40" spans="1:17" x14ac:dyDescent="0.35">
      <c r="A40" s="7"/>
      <c r="B40" s="8" t="s">
        <v>49</v>
      </c>
      <c r="C40" s="22"/>
      <c r="D40" s="22"/>
      <c r="E40" s="22"/>
      <c r="F40" s="22"/>
      <c r="G40" s="22"/>
      <c r="H40" s="22"/>
      <c r="I40" s="22"/>
      <c r="J40" s="22"/>
      <c r="K40" s="22"/>
      <c r="L40" s="22"/>
      <c r="M40" s="22"/>
      <c r="N40" s="22"/>
      <c r="O40" s="22"/>
      <c r="P40" s="22"/>
      <c r="Q40" s="7"/>
    </row>
    <row r="41" spans="1:17" x14ac:dyDescent="0.35">
      <c r="A41" s="7">
        <f>A39+1</f>
        <v>113</v>
      </c>
      <c r="B41" s="7"/>
      <c r="C41" s="19">
        <f>SUM(D41:P41)/13</f>
        <v>-4372708.1076923078</v>
      </c>
      <c r="D41" s="24">
        <v>-4621217.7</v>
      </c>
      <c r="E41" s="24">
        <v>-4528286.24</v>
      </c>
      <c r="F41" s="24">
        <v>-4435310.5</v>
      </c>
      <c r="G41" s="24">
        <v>-4342334.76</v>
      </c>
      <c r="H41" s="24">
        <v>-4249297.53</v>
      </c>
      <c r="I41" s="24">
        <v>-4156321.79</v>
      </c>
      <c r="J41" s="24">
        <v>-4063346.05</v>
      </c>
      <c r="K41" s="24">
        <v>-3970370.31</v>
      </c>
      <c r="L41" s="24">
        <v>-3877394.57</v>
      </c>
      <c r="M41" s="24">
        <v>-3784418.83</v>
      </c>
      <c r="N41" s="24">
        <v>-3691443.09</v>
      </c>
      <c r="O41" s="24">
        <v>-3598467.35</v>
      </c>
      <c r="P41" s="24">
        <v>-7526996.6799999997</v>
      </c>
      <c r="Q41" s="7">
        <f>A41</f>
        <v>113</v>
      </c>
    </row>
    <row r="42" spans="1:17" x14ac:dyDescent="0.35">
      <c r="A42" s="7"/>
      <c r="B42" s="7"/>
      <c r="C42" s="9"/>
      <c r="D42" s="9"/>
      <c r="E42" s="9"/>
      <c r="F42" s="9"/>
      <c r="G42" s="9"/>
      <c r="H42" s="9"/>
      <c r="I42" s="9"/>
      <c r="J42" s="9"/>
      <c r="K42" s="9"/>
      <c r="L42" s="9"/>
      <c r="M42" s="9"/>
      <c r="N42" s="9"/>
      <c r="O42" s="9"/>
      <c r="P42" s="9"/>
    </row>
    <row r="43" spans="1:17" x14ac:dyDescent="0.35">
      <c r="B43" s="32" t="s">
        <v>50</v>
      </c>
    </row>
    <row r="44" spans="1:17" x14ac:dyDescent="0.35">
      <c r="B44" t="s">
        <v>51</v>
      </c>
      <c r="I44" s="33"/>
    </row>
    <row r="45" spans="1:17" x14ac:dyDescent="0.35">
      <c r="B45" t="s">
        <v>52</v>
      </c>
    </row>
    <row r="46" spans="1:17" x14ac:dyDescent="0.35">
      <c r="B46" t="s">
        <v>53</v>
      </c>
    </row>
    <row r="47" spans="1:17" x14ac:dyDescent="0.35">
      <c r="B47" t="s">
        <v>54</v>
      </c>
    </row>
    <row r="48" spans="1:17" x14ac:dyDescent="0.35">
      <c r="B48" t="s">
        <v>55</v>
      </c>
      <c r="C48" s="25"/>
    </row>
    <row r="49" spans="2:8" x14ac:dyDescent="0.35">
      <c r="B49" t="s">
        <v>56</v>
      </c>
      <c r="C49" s="25"/>
    </row>
    <row r="50" spans="2:8" x14ac:dyDescent="0.35">
      <c r="B50" t="s">
        <v>57</v>
      </c>
      <c r="C50" s="25"/>
    </row>
    <row r="51" spans="2:8" x14ac:dyDescent="0.35">
      <c r="B51" t="s">
        <v>58</v>
      </c>
      <c r="C51" s="25"/>
    </row>
    <row r="52" spans="2:8" x14ac:dyDescent="0.35">
      <c r="B52" s="1" t="s">
        <v>59</v>
      </c>
    </row>
    <row r="53" spans="2:8" x14ac:dyDescent="0.35">
      <c r="B53" s="1" t="s">
        <v>60</v>
      </c>
    </row>
    <row r="54" spans="2:8" x14ac:dyDescent="0.35">
      <c r="B54" s="1" t="s">
        <v>61</v>
      </c>
      <c r="H54" s="7"/>
    </row>
    <row r="55" spans="2:8" x14ac:dyDescent="0.35">
      <c r="B55" s="1" t="s">
        <v>62</v>
      </c>
    </row>
    <row r="56" spans="2:8" x14ac:dyDescent="0.35">
      <c r="B56" s="1" t="s">
        <v>63</v>
      </c>
    </row>
    <row r="57" spans="2:8" x14ac:dyDescent="0.35">
      <c r="B57" s="1" t="s">
        <v>64</v>
      </c>
    </row>
    <row r="58" spans="2:8" x14ac:dyDescent="0.35">
      <c r="B58" s="1" t="s">
        <v>65</v>
      </c>
    </row>
    <row r="59" spans="2:8" x14ac:dyDescent="0.35">
      <c r="H59" s="34"/>
    </row>
  </sheetData>
  <mergeCells count="1">
    <mergeCell ref="B5:P5"/>
  </mergeCells>
  <printOptions horizontalCentered="1"/>
  <pageMargins left="1" right="1" top="1" bottom="1" header="0.5" footer="0.5"/>
  <pageSetup scale="35" fitToHeight="0" orientation="landscape" r:id="rId1"/>
  <headerFooter alignWithMargins="0">
    <oddHeader xml:space="preserve">&amp;R&amp;10Docket No. ER19-13-000, et al- Annual Update RY2024
&amp;F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547A4-A71B-4B8D-8767-EBE60A5427E8}">
  <sheetPr>
    <pageSetUpPr fitToPage="1"/>
  </sheetPr>
  <dimension ref="A1:L65"/>
  <sheetViews>
    <sheetView tabSelected="1" view="pageBreakPreview" topLeftCell="A46" zoomScale="90" zoomScaleNormal="40" zoomScaleSheetLayoutView="90" zoomScalePageLayoutView="70" workbookViewId="0">
      <selection activeCell="C42" sqref="C42"/>
    </sheetView>
  </sheetViews>
  <sheetFormatPr defaultColWidth="9.1796875" defaultRowHeight="14.5" outlineLevelRow="1" x14ac:dyDescent="0.35"/>
  <cols>
    <col min="1" max="1" width="4.81640625" style="35" bestFit="1" customWidth="1"/>
    <col min="2" max="2" width="50.1796875" style="37" customWidth="1"/>
    <col min="3" max="3" width="17.81640625" style="39" customWidth="1"/>
    <col min="4" max="4" width="17.81640625" style="35" bestFit="1" customWidth="1"/>
    <col min="5" max="5" width="21.7265625" style="35" customWidth="1"/>
    <col min="6" max="6" width="24" style="35" bestFit="1" customWidth="1"/>
    <col min="7" max="7" width="44.453125" style="35" customWidth="1"/>
    <col min="8" max="8" width="6.7265625" style="35" bestFit="1" customWidth="1"/>
    <col min="9" max="9" width="29.1796875" style="35" bestFit="1" customWidth="1"/>
    <col min="10" max="10" width="17.81640625" style="35" bestFit="1" customWidth="1"/>
    <col min="11" max="11" width="13.453125" style="35" customWidth="1"/>
    <col min="12" max="12" width="10" style="35" bestFit="1" customWidth="1"/>
    <col min="13" max="14" width="15.54296875" style="35" customWidth="1"/>
    <col min="15" max="15" width="13.453125" style="35" customWidth="1"/>
    <col min="16" max="16384" width="9.1796875" style="35"/>
  </cols>
  <sheetData>
    <row r="1" spans="1:10" x14ac:dyDescent="0.35">
      <c r="B1" s="36" t="s">
        <v>66</v>
      </c>
      <c r="C1" s="37"/>
      <c r="D1" s="37"/>
      <c r="E1" s="37"/>
      <c r="F1" s="37"/>
      <c r="G1" s="3" t="str">
        <f>CONCATENATE("Prior Year: ",'[2]1-BaseTRR'!$G$2)</f>
        <v>Prior Year: 2021</v>
      </c>
      <c r="H1" s="37"/>
      <c r="J1" s="38"/>
    </row>
    <row r="2" spans="1:10" x14ac:dyDescent="0.35">
      <c r="B2" s="4" t="s">
        <v>1</v>
      </c>
      <c r="C2" s="37"/>
      <c r="D2" s="37"/>
      <c r="E2" s="37"/>
      <c r="F2" s="37"/>
      <c r="H2" s="37"/>
      <c r="J2" s="38"/>
    </row>
    <row r="3" spans="1:10" x14ac:dyDescent="0.35">
      <c r="A3" s="17"/>
      <c r="E3" s="17"/>
      <c r="F3" s="37"/>
      <c r="G3" s="37"/>
      <c r="H3" s="37"/>
      <c r="J3" s="38"/>
    </row>
    <row r="4" spans="1:10" x14ac:dyDescent="0.35">
      <c r="B4" s="40" t="s">
        <v>67</v>
      </c>
      <c r="C4" s="40"/>
      <c r="D4" s="40"/>
      <c r="E4" s="40"/>
      <c r="F4" s="40"/>
      <c r="G4" s="40"/>
      <c r="H4" s="41"/>
      <c r="I4" s="37"/>
      <c r="J4" s="42"/>
    </row>
    <row r="5" spans="1:10" outlineLevel="1" x14ac:dyDescent="0.35">
      <c r="A5" s="17" t="s">
        <v>33</v>
      </c>
      <c r="B5" s="17" t="s">
        <v>32</v>
      </c>
      <c r="F5" s="17" t="s">
        <v>68</v>
      </c>
      <c r="G5" s="17" t="s">
        <v>69</v>
      </c>
      <c r="H5" s="17" t="s">
        <v>33</v>
      </c>
      <c r="I5" s="37"/>
      <c r="J5" s="38"/>
    </row>
    <row r="6" spans="1:10" outlineLevel="1" x14ac:dyDescent="0.35">
      <c r="A6" s="43"/>
      <c r="B6" s="44" t="s">
        <v>70</v>
      </c>
      <c r="C6" s="45"/>
      <c r="D6" s="37"/>
      <c r="E6" s="43"/>
      <c r="F6" s="37"/>
      <c r="G6" s="46"/>
      <c r="H6" s="43"/>
      <c r="I6" s="37"/>
      <c r="J6" s="38"/>
    </row>
    <row r="7" spans="1:10" outlineLevel="1" x14ac:dyDescent="0.35">
      <c r="A7" s="43">
        <v>100</v>
      </c>
      <c r="B7" s="38" t="s">
        <v>71</v>
      </c>
      <c r="C7" s="45"/>
      <c r="D7" s="37"/>
      <c r="E7" s="43"/>
      <c r="F7" s="47">
        <v>36443675751.440002</v>
      </c>
      <c r="G7" s="37" t="s">
        <v>72</v>
      </c>
      <c r="H7" s="43">
        <f t="shared" ref="H7:H14" si="0">A7</f>
        <v>100</v>
      </c>
      <c r="I7" s="37"/>
      <c r="J7" s="38"/>
    </row>
    <row r="8" spans="1:10" outlineLevel="1" x14ac:dyDescent="0.35">
      <c r="A8" s="43">
        <f>A7+1</f>
        <v>101</v>
      </c>
      <c r="B8" s="38" t="s">
        <v>73</v>
      </c>
      <c r="C8" s="48"/>
      <c r="D8" s="49"/>
      <c r="E8" s="43"/>
      <c r="F8" s="47">
        <v>0</v>
      </c>
      <c r="G8" s="37" t="s">
        <v>74</v>
      </c>
      <c r="H8" s="43">
        <f t="shared" si="0"/>
        <v>101</v>
      </c>
      <c r="I8" s="37"/>
      <c r="J8" s="38"/>
    </row>
    <row r="9" spans="1:10" outlineLevel="1" x14ac:dyDescent="0.35">
      <c r="A9" s="43">
        <f t="shared" ref="A9:A14" si="1">A8+1</f>
        <v>102</v>
      </c>
      <c r="B9" s="38" t="s">
        <v>75</v>
      </c>
      <c r="C9" s="48"/>
      <c r="D9" s="49"/>
      <c r="E9" s="43"/>
      <c r="F9" s="47">
        <v>0</v>
      </c>
      <c r="G9" s="37" t="s">
        <v>76</v>
      </c>
      <c r="H9" s="43">
        <f t="shared" si="0"/>
        <v>102</v>
      </c>
      <c r="I9" s="37"/>
      <c r="J9" s="38"/>
    </row>
    <row r="10" spans="1:10" outlineLevel="1" x14ac:dyDescent="0.35">
      <c r="A10" s="43">
        <f t="shared" si="1"/>
        <v>103</v>
      </c>
      <c r="B10" s="38" t="s">
        <v>77</v>
      </c>
      <c r="C10" s="48"/>
      <c r="D10" s="49"/>
      <c r="E10" s="43"/>
      <c r="F10" s="47">
        <v>5486057.9100000001</v>
      </c>
      <c r="G10" s="37" t="s">
        <v>78</v>
      </c>
      <c r="H10" s="43">
        <f t="shared" si="0"/>
        <v>103</v>
      </c>
      <c r="I10" s="37"/>
      <c r="J10" s="38"/>
    </row>
    <row r="11" spans="1:10" outlineLevel="1" x14ac:dyDescent="0.35">
      <c r="A11" s="43">
        <f t="shared" si="1"/>
        <v>104</v>
      </c>
      <c r="B11" s="38" t="s">
        <v>79</v>
      </c>
      <c r="C11" s="48"/>
      <c r="D11" s="49"/>
      <c r="E11" s="43"/>
      <c r="F11" s="47">
        <v>26193407.199999999</v>
      </c>
      <c r="G11" s="37" t="s">
        <v>80</v>
      </c>
      <c r="H11" s="43">
        <f t="shared" si="0"/>
        <v>104</v>
      </c>
      <c r="I11" s="37"/>
      <c r="J11" s="38"/>
    </row>
    <row r="12" spans="1:10" outlineLevel="1" x14ac:dyDescent="0.35">
      <c r="A12" s="43">
        <f t="shared" si="1"/>
        <v>105</v>
      </c>
      <c r="B12" s="50" t="s">
        <v>81</v>
      </c>
      <c r="C12" s="48"/>
      <c r="D12" s="49"/>
      <c r="E12" s="51" t="s">
        <v>82</v>
      </c>
      <c r="F12" s="52">
        <f>'5-CostofCap-2_RY2023'!P27</f>
        <v>150494395.88999999</v>
      </c>
      <c r="G12" s="37" t="s">
        <v>83</v>
      </c>
      <c r="H12" s="43">
        <f t="shared" si="0"/>
        <v>105</v>
      </c>
      <c r="I12" s="37"/>
      <c r="J12" s="38"/>
    </row>
    <row r="13" spans="1:10" outlineLevel="1" x14ac:dyDescent="0.35">
      <c r="A13" s="43">
        <f t="shared" si="1"/>
        <v>106</v>
      </c>
      <c r="B13" s="38" t="s">
        <v>84</v>
      </c>
      <c r="C13" s="48"/>
      <c r="D13" s="49"/>
      <c r="E13" s="43"/>
      <c r="F13" s="53">
        <v>49489664.189999998</v>
      </c>
      <c r="G13" s="37" t="s">
        <v>85</v>
      </c>
      <c r="H13" s="43">
        <f t="shared" si="0"/>
        <v>106</v>
      </c>
      <c r="I13" s="37"/>
      <c r="J13" s="38"/>
    </row>
    <row r="14" spans="1:10" outlineLevel="1" x14ac:dyDescent="0.35">
      <c r="A14" s="43">
        <f t="shared" si="1"/>
        <v>107</v>
      </c>
      <c r="B14" s="54" t="s">
        <v>86</v>
      </c>
      <c r="C14" s="48"/>
      <c r="D14" s="49"/>
      <c r="E14" s="43"/>
      <c r="F14" s="55">
        <f>F7-F8+F9+F10-F11-F12-F13</f>
        <v>36222984342.070007</v>
      </c>
      <c r="G14" s="37" t="str">
        <f>CONCATENATE("Lines ((",A7," + ",A9," + ",A10,") - (",A8," + ",A11," + ",A12," + ",A13," ))")</f>
        <v>Lines ((100 + 102 + 103) - (101 + 104 + 105 + 106 ))</v>
      </c>
      <c r="H14" s="43">
        <f t="shared" si="0"/>
        <v>107</v>
      </c>
      <c r="I14" s="56"/>
      <c r="J14" s="57"/>
    </row>
    <row r="15" spans="1:10" outlineLevel="1" x14ac:dyDescent="0.35">
      <c r="A15" s="43"/>
      <c r="B15" s="38"/>
      <c r="C15" s="48"/>
      <c r="D15" s="49"/>
      <c r="E15" s="43"/>
      <c r="F15" s="58"/>
      <c r="G15" s="37"/>
      <c r="H15" s="37"/>
      <c r="J15" s="38"/>
    </row>
    <row r="16" spans="1:10" outlineLevel="1" x14ac:dyDescent="0.35">
      <c r="A16" s="43"/>
      <c r="B16" s="44" t="s">
        <v>87</v>
      </c>
      <c r="C16" s="48"/>
      <c r="D16" s="49"/>
      <c r="E16" s="43"/>
      <c r="F16" s="58"/>
      <c r="G16" s="37"/>
      <c r="H16" s="37"/>
      <c r="J16" s="38"/>
    </row>
    <row r="17" spans="1:12" outlineLevel="1" x14ac:dyDescent="0.35">
      <c r="A17" s="43">
        <f>A14+1</f>
        <v>108</v>
      </c>
      <c r="B17" s="38" t="s">
        <v>88</v>
      </c>
      <c r="C17" s="48"/>
      <c r="D17" s="49"/>
      <c r="E17" s="43"/>
      <c r="F17" s="59">
        <v>1200006997</v>
      </c>
      <c r="G17" s="37" t="s">
        <v>89</v>
      </c>
      <c r="H17" s="43">
        <f t="shared" ref="H17:H24" si="2">A17</f>
        <v>108</v>
      </c>
      <c r="J17" s="38"/>
    </row>
    <row r="18" spans="1:12" outlineLevel="1" x14ac:dyDescent="0.35">
      <c r="A18" s="43">
        <f>A17+1</f>
        <v>109</v>
      </c>
      <c r="B18" s="50" t="s">
        <v>90</v>
      </c>
      <c r="C18" s="48"/>
      <c r="D18" s="49"/>
      <c r="E18" s="51" t="s">
        <v>91</v>
      </c>
      <c r="F18" s="66">
        <f>C64</f>
        <v>65454865.799999997</v>
      </c>
      <c r="G18" s="37" t="s">
        <v>92</v>
      </c>
      <c r="H18" s="43">
        <f t="shared" si="2"/>
        <v>109</v>
      </c>
      <c r="J18" s="38"/>
    </row>
    <row r="19" spans="1:12" outlineLevel="1" x14ac:dyDescent="0.35">
      <c r="A19" s="43">
        <f t="shared" ref="A19:A22" si="3">A18+1</f>
        <v>110</v>
      </c>
      <c r="B19" s="38" t="s">
        <v>93</v>
      </c>
      <c r="C19" s="48"/>
      <c r="D19" s="49"/>
      <c r="E19" s="43"/>
      <c r="F19" s="47">
        <v>13507902</v>
      </c>
      <c r="G19" s="37" t="s">
        <v>94</v>
      </c>
      <c r="H19" s="43">
        <f t="shared" si="2"/>
        <v>110</v>
      </c>
      <c r="J19" s="38"/>
    </row>
    <row r="20" spans="1:12" outlineLevel="1" x14ac:dyDescent="0.35">
      <c r="A20" s="43">
        <f t="shared" si="3"/>
        <v>111</v>
      </c>
      <c r="B20" s="38" t="s">
        <v>95</v>
      </c>
      <c r="C20" s="48"/>
      <c r="D20" s="49"/>
      <c r="E20" s="43"/>
      <c r="F20" s="47">
        <v>817992</v>
      </c>
      <c r="G20" s="37" t="s">
        <v>96</v>
      </c>
      <c r="H20" s="43">
        <f t="shared" si="2"/>
        <v>111</v>
      </c>
      <c r="J20" s="38"/>
    </row>
    <row r="21" spans="1:12" outlineLevel="1" x14ac:dyDescent="0.35">
      <c r="A21" s="43">
        <f t="shared" si="3"/>
        <v>112</v>
      </c>
      <c r="B21" s="38" t="s">
        <v>97</v>
      </c>
      <c r="C21" s="48"/>
      <c r="D21" s="49"/>
      <c r="E21" s="43"/>
      <c r="F21" s="53">
        <v>139701</v>
      </c>
      <c r="G21" s="37" t="s">
        <v>98</v>
      </c>
      <c r="H21" s="43">
        <f t="shared" si="2"/>
        <v>112</v>
      </c>
      <c r="J21" s="38"/>
    </row>
    <row r="22" spans="1:12" outlineLevel="1" x14ac:dyDescent="0.35">
      <c r="A22" s="43">
        <f t="shared" si="3"/>
        <v>113</v>
      </c>
      <c r="B22" s="54" t="s">
        <v>99</v>
      </c>
      <c r="C22" s="48"/>
      <c r="D22" s="49"/>
      <c r="E22" s="43"/>
      <c r="F22" s="60">
        <f>+F17+F18+F19-F20-F21</f>
        <v>1278012071.8</v>
      </c>
      <c r="G22" s="37" t="str">
        <f>CONCATENATE("Lines ((",A17," + ",A18," + ",A19,") - (",A20," + ",A21,"))")</f>
        <v>Lines ((108 + 109 + 110) - (111 + 112))</v>
      </c>
      <c r="H22" s="43">
        <f t="shared" si="2"/>
        <v>113</v>
      </c>
      <c r="J22" s="38"/>
    </row>
    <row r="23" spans="1:12" outlineLevel="1" x14ac:dyDescent="0.35">
      <c r="A23" s="43"/>
      <c r="B23" s="38"/>
      <c r="C23" s="48"/>
      <c r="D23" s="49"/>
      <c r="E23" s="43"/>
      <c r="F23" s="37"/>
      <c r="G23" s="37"/>
      <c r="H23" s="37"/>
      <c r="J23" s="38"/>
    </row>
    <row r="24" spans="1:12" outlineLevel="1" x14ac:dyDescent="0.35">
      <c r="A24" s="43">
        <f>A22+1</f>
        <v>114</v>
      </c>
      <c r="B24" s="61" t="s">
        <v>100</v>
      </c>
      <c r="C24" s="48"/>
      <c r="D24" s="49"/>
      <c r="E24" s="43"/>
      <c r="F24" s="65">
        <f>ROUND(F22/F14,4)</f>
        <v>3.5299999999999998E-2</v>
      </c>
      <c r="G24" s="37" t="str">
        <f>CONCATENATE("Line ",A22," / ","Line ",A14)</f>
        <v>Line 113 / Line 107</v>
      </c>
      <c r="H24" s="43">
        <f t="shared" si="2"/>
        <v>114</v>
      </c>
      <c r="J24" s="38"/>
    </row>
    <row r="25" spans="1:12" x14ac:dyDescent="0.35">
      <c r="A25" s="43"/>
      <c r="B25" s="62"/>
      <c r="C25" s="48"/>
      <c r="D25" s="49"/>
      <c r="E25" s="43"/>
      <c r="F25" s="37"/>
      <c r="G25" s="37"/>
      <c r="H25" s="37"/>
      <c r="J25" s="38"/>
    </row>
    <row r="26" spans="1:12" x14ac:dyDescent="0.35">
      <c r="A26" s="43"/>
      <c r="B26" s="61" t="s">
        <v>101</v>
      </c>
      <c r="D26" s="49"/>
      <c r="E26" s="43"/>
      <c r="F26" s="37"/>
      <c r="G26" s="37"/>
      <c r="H26" s="37"/>
      <c r="J26" s="38"/>
    </row>
    <row r="27" spans="1:12" x14ac:dyDescent="0.35">
      <c r="A27" s="43"/>
      <c r="B27" s="63" t="s">
        <v>102</v>
      </c>
      <c r="C27" s="48"/>
      <c r="D27" s="49"/>
      <c r="G27" s="37"/>
      <c r="H27" s="37"/>
      <c r="J27" s="38"/>
    </row>
    <row r="28" spans="1:12" ht="12.75" customHeight="1" x14ac:dyDescent="0.35">
      <c r="A28" s="43"/>
      <c r="B28" s="63"/>
      <c r="C28" s="35"/>
      <c r="D28" s="49"/>
      <c r="G28" s="37"/>
      <c r="H28" s="37"/>
      <c r="J28" s="38"/>
    </row>
    <row r="29" spans="1:12" x14ac:dyDescent="0.35">
      <c r="C29" s="64"/>
      <c r="H29" s="37"/>
    </row>
    <row r="30" spans="1:12" x14ac:dyDescent="0.35">
      <c r="C30" s="64"/>
      <c r="H30" s="37"/>
      <c r="L30" s="38"/>
    </row>
    <row r="31" spans="1:12" x14ac:dyDescent="0.35">
      <c r="H31" s="37"/>
    </row>
    <row r="32" spans="1:12" x14ac:dyDescent="0.35">
      <c r="H32" s="37"/>
    </row>
    <row r="33" spans="8:8" x14ac:dyDescent="0.35">
      <c r="H33" s="37"/>
    </row>
    <row r="34" spans="8:8" x14ac:dyDescent="0.35">
      <c r="H34" s="37"/>
    </row>
    <row r="35" spans="8:8" x14ac:dyDescent="0.35">
      <c r="H35" s="37"/>
    </row>
    <row r="36" spans="8:8" x14ac:dyDescent="0.35">
      <c r="H36" s="37"/>
    </row>
    <row r="49" spans="2:4" x14ac:dyDescent="0.35">
      <c r="B49" s="51" t="s">
        <v>103</v>
      </c>
      <c r="C49" s="67">
        <v>68961223.239999995</v>
      </c>
    </row>
    <row r="50" spans="2:4" x14ac:dyDescent="0.35">
      <c r="B50" s="51" t="s">
        <v>104</v>
      </c>
      <c r="C50" s="67">
        <v>-3484309.68</v>
      </c>
    </row>
    <row r="51" spans="2:4" ht="15" thickBot="1" x14ac:dyDescent="0.4">
      <c r="B51" s="62" t="s">
        <v>105</v>
      </c>
      <c r="C51" s="68">
        <f>C49+C50</f>
        <v>65476913.559999995</v>
      </c>
    </row>
    <row r="52" spans="2:4" ht="15" thickTop="1" x14ac:dyDescent="0.35"/>
    <row r="53" spans="2:4" x14ac:dyDescent="0.35">
      <c r="B53" s="61" t="s">
        <v>106</v>
      </c>
    </row>
    <row r="54" spans="2:4" x14ac:dyDescent="0.35">
      <c r="B54" s="38" t="s">
        <v>107</v>
      </c>
    </row>
    <row r="56" spans="2:4" ht="109" customHeight="1" x14ac:dyDescent="0.35">
      <c r="B56" s="71" t="s">
        <v>108</v>
      </c>
      <c r="C56" s="71"/>
      <c r="D56" s="71"/>
    </row>
    <row r="57" spans="2:4" x14ac:dyDescent="0.35">
      <c r="B57" s="72" t="s">
        <v>109</v>
      </c>
      <c r="C57" s="72"/>
    </row>
    <row r="59" spans="2:4" ht="180.65" customHeight="1" x14ac:dyDescent="0.35">
      <c r="B59" s="71" t="s">
        <v>110</v>
      </c>
      <c r="C59" s="71"/>
      <c r="D59" s="71"/>
    </row>
    <row r="60" spans="2:4" ht="63.65" customHeight="1" x14ac:dyDescent="0.35">
      <c r="B60" s="71" t="s">
        <v>111</v>
      </c>
      <c r="C60" s="71"/>
      <c r="D60" s="71"/>
    </row>
    <row r="62" spans="2:4" x14ac:dyDescent="0.35">
      <c r="B62" s="51" t="s">
        <v>112</v>
      </c>
      <c r="C62" s="67">
        <f>C51</f>
        <v>65476913.559999995</v>
      </c>
    </row>
    <row r="63" spans="2:4" x14ac:dyDescent="0.35">
      <c r="B63" s="51" t="s">
        <v>113</v>
      </c>
      <c r="C63" s="67">
        <v>-22047.759999999998</v>
      </c>
    </row>
    <row r="64" spans="2:4" ht="15" thickBot="1" x14ac:dyDescent="0.4">
      <c r="B64" s="62" t="s">
        <v>105</v>
      </c>
      <c r="C64" s="68">
        <f>C62+C63</f>
        <v>65454865.799999997</v>
      </c>
    </row>
    <row r="65" ht="15" thickTop="1" x14ac:dyDescent="0.35"/>
  </sheetData>
  <sheetProtection formatCells="0" formatColumns="0" formatRows="0" insertColumns="0" insertRows="0" insertHyperlinks="0" deleteColumns="0" deleteRows="0" selectLockedCells="1" sort="0" autoFilter="0" pivotTables="0"/>
  <mergeCells count="4">
    <mergeCell ref="B56:D56"/>
    <mergeCell ref="B57:C57"/>
    <mergeCell ref="B59:D59"/>
    <mergeCell ref="B60:D60"/>
  </mergeCells>
  <conditionalFormatting sqref="F5:G5">
    <cfRule type="duplicateValues" dxfId="0" priority="1"/>
  </conditionalFormatting>
  <printOptions horizontalCentered="1"/>
  <pageMargins left="1" right="1" top="1" bottom="1" header="0.5" footer="0.5"/>
  <pageSetup scale="61" fitToHeight="0" orientation="landscape" r:id="rId1"/>
  <headerFooter alignWithMargins="0">
    <oddHeader xml:space="preserve">&amp;R&amp;10Docket No. ER19-13-000, et al- Annual Update RY2024
&amp;F
</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484B1948D3DF418AE6D26693B16E3C" ma:contentTypeVersion="6" ma:contentTypeDescription="Create a new document." ma:contentTypeScope="" ma:versionID="fb625b1568ad56010b75bd1ad5e0c544">
  <xsd:schema xmlns:xsd="http://www.w3.org/2001/XMLSchema" xmlns:xs="http://www.w3.org/2001/XMLSchema" xmlns:p="http://schemas.microsoft.com/office/2006/metadata/properties" xmlns:ns2="97e57212-3e02-407f-8b2d-05f7d7f19b15" xmlns:ns3="e0c7f853-b085-466f-a3cc-a09637d61b9a" xmlns:ns4="000ca74d-c1c7-4d8f-83c5-7262d4568d2b" targetNamespace="http://schemas.microsoft.com/office/2006/metadata/properties" ma:root="true" ma:fieldsID="5a90fdd73bceb1764baaffcb7a3c64fa" ns2:_="" ns3:_="" ns4:_="">
    <xsd:import namespace="97e57212-3e02-407f-8b2d-05f7d7f19b15"/>
    <xsd:import namespace="e0c7f853-b085-466f-a3cc-a09637d61b9a"/>
    <xsd:import namespace="000ca74d-c1c7-4d8f-83c5-7262d4568d2b"/>
    <xsd:element name="properties">
      <xsd:complexType>
        <xsd:sequence>
          <xsd:element name="documentManagement">
            <xsd:complexType>
              <xsd:all>
                <xsd:element ref="ns2:pgeInformationSecurityClassification" minOccurs="0"/>
                <xsd:element ref="ns2:mca9ac2a47d44219b4ff213ace4480ec" minOccurs="0"/>
                <xsd:element ref="ns2:TaxCatchAll" minOccurs="0"/>
                <xsd:element ref="ns2:TaxCatchAllLabel" minOccurs="0"/>
                <xsd:element ref="ns2:pgeRetentionTriggerDate" minOccurs="0"/>
                <xsd:element ref="ns3:MediaServiceMetadata" minOccurs="0"/>
                <xsd:element ref="ns3:MediaServiceFastMetadata" minOccurs="0"/>
                <xsd:element ref="ns3:MediaServiceSearchProperties" minOccurs="0"/>
                <xsd:element ref="ns4:SharedWithUsers" minOccurs="0"/>
                <xsd:element ref="ns4:SharedWithDetail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pgeInformationSecurityClassification" ma:index="8" nillable="true" ma:displayName="PGE Information Security Classification" ma:description="Confidentiality of the Item (i.e. who can access it.) PG&amp;E uses the following four levels of confidentiality:&#10;• Public: Information available to anyone inside or outside PG&amp;E without restriction. &#10;• Internal: Information intended primarily for use within PG&amp;E.&#10;• Confidential: Information intended for use within PG&amp;E on a “business-need-to-know basis.” &#10;• Restricted: Information that is the most sensitive due to its significant value to the company and requires the maximum level of handling and protection from unauthorized collection, access, use or disclosure&#10;" ma:format="Dropdown" ma:internalName="pgeInformationSecurityClassification">
      <xsd:simpleType>
        <xsd:restriction base="dms:Choice">
          <xsd:enumeration value="Public"/>
          <xsd:enumeration value="Internal"/>
          <xsd:enumeration value="Confidential"/>
          <xsd:enumeration value="Restricted"/>
        </xsd:restriction>
      </xsd:simpleType>
    </xsd:element>
    <xsd:element name="mca9ac2a47d44219b4ff213ace4480ec" ma:index="9"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7e4169e0-c5cd-4b95-9d9a-d0e3977c2104}" ma:internalName="TaxCatchAll" ma:showField="CatchAllData" ma:web="000ca74d-c1c7-4d8f-83c5-7262d4568d2b">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7e4169e0-c5cd-4b95-9d9a-d0e3977c2104}" ma:internalName="TaxCatchAllLabel" ma:readOnly="true" ma:showField="CatchAllDataLabel" ma:web="000ca74d-c1c7-4d8f-83c5-7262d4568d2b">
      <xsd:complexType>
        <xsd:complexContent>
          <xsd:extension base="dms:MultiChoiceLookup">
            <xsd:sequence>
              <xsd:element name="Value" type="dms:Lookup" maxOccurs="unbounded" minOccurs="0" nillable="true"/>
            </xsd:sequence>
          </xsd:extension>
        </xsd:complexContent>
      </xsd:complexType>
    </xsd:element>
    <xsd:element name="pgeRetentionTriggerDate" ma:index="13"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0c7f853-b085-466f-a3cc-a09637d61b9a"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00ca74d-c1c7-4d8f-83c5-7262d4568d2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06c99b3-cd83-43e5-b4c1-d62f316c1e37" ContentTypeId="0x0101" PreviousValue="false" LastSyncTimeStamp="2020-01-27T23:41:31.003Z"/>
</file>

<file path=customXml/item3.xml><?xml version="1.0" encoding="utf-8"?>
<p:properties xmlns:p="http://schemas.microsoft.com/office/2006/metadata/properties" xmlns:xsi="http://www.w3.org/2001/XMLSchema-instance" xmlns:pc="http://schemas.microsoft.com/office/infopath/2007/PartnerControls">
  <documentManagement>
    <pgeRetentionTriggerDate xmlns="97e57212-3e02-407f-8b2d-05f7d7f19b15" xsi:nil="true"/>
    <pgeInformationSecurityClassification xmlns="97e57212-3e02-407f-8b2d-05f7d7f19b15" xsi:nil="true"/>
    <mca9ac2a47d44219b4ff213ace4480ec xmlns="97e57212-3e02-407f-8b2d-05f7d7f19b15">
      <Terms xmlns="http://schemas.microsoft.com/office/infopath/2007/PartnerControls"/>
    </mca9ac2a47d44219b4ff213ace4480ec>
    <TaxCatchAll xmlns="97e57212-3e02-407f-8b2d-05f7d7f19b15" xsi:nil="true"/>
    <SharedWithUsers xmlns="000ca74d-c1c7-4d8f-83c5-7262d4568d2b">
      <UserInfo>
        <DisplayName/>
        <AccountId xsi:nil="true"/>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6BF99D-B34A-43B1-A8F8-D6905610FB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e57212-3e02-407f-8b2d-05f7d7f19b15"/>
    <ds:schemaRef ds:uri="e0c7f853-b085-466f-a3cc-a09637d61b9a"/>
    <ds:schemaRef ds:uri="000ca74d-c1c7-4d8f-83c5-7262d4568d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E78331-B248-4191-8058-E38E0A6B0293}">
  <ds:schemaRefs>
    <ds:schemaRef ds:uri="Microsoft.SharePoint.Taxonomy.ContentTypeSync"/>
  </ds:schemaRefs>
</ds:datastoreItem>
</file>

<file path=customXml/itemProps3.xml><?xml version="1.0" encoding="utf-8"?>
<ds:datastoreItem xmlns:ds="http://schemas.openxmlformats.org/officeDocument/2006/customXml" ds:itemID="{465000E6-146E-4E98-84D3-8223C681ABDD}">
  <ds:schemaRefs>
    <ds:schemaRef ds:uri="http://purl.org/dc/terms/"/>
    <ds:schemaRef ds:uri="e0c7f853-b085-466f-a3cc-a09637d61b9a"/>
    <ds:schemaRef ds:uri="http://purl.org/dc/dcmitype/"/>
    <ds:schemaRef ds:uri="97e57212-3e02-407f-8b2d-05f7d7f19b15"/>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000ca74d-c1c7-4d8f-83c5-7262d4568d2b"/>
    <ds:schemaRef ds:uri="http://www.w3.org/XML/1998/namespace"/>
  </ds:schemaRefs>
</ds:datastoreItem>
</file>

<file path=customXml/itemProps4.xml><?xml version="1.0" encoding="utf-8"?>
<ds:datastoreItem xmlns:ds="http://schemas.openxmlformats.org/officeDocument/2006/customXml" ds:itemID="{8D6B90E1-1C1D-47FF-8C83-C6D3E492D1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5-CostofCap-2_RY2023</vt:lpstr>
      <vt:lpstr>5-CostofCap-3_RY2023</vt:lpstr>
      <vt:lpstr>'5-CostofCap-2_RY2023'!Print_Area</vt:lpstr>
      <vt:lpstr>'5-CostofCap-3_RY2023'!Print_Area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modified xsi:type="dcterms:W3CDTF">2023-11-30T22:45:19Z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geRecordCategory">
    <vt:lpwstr/>
  </property>
  <property fmtid="{D5CDD505-2E9C-101B-9397-08002B2CF9AE}" pid="3" name="ContentTypeId">
    <vt:lpwstr>0x01010006484B1948D3DF418AE6D26693B16E3C</vt:lpwstr>
  </property>
</Properties>
</file>