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24226"/>
  <xr:revisionPtr revIDLastSave="0" documentId="13_ncr:1_{F399C221-0092-44D3-851E-9F9341A643F6}" xr6:coauthVersionLast="47" xr6:coauthVersionMax="47" xr10:uidLastSave="{00000000-0000-0000-0000-000000000000}"/>
  <bookViews>
    <workbookView xWindow="-27068" yWindow="-4628" windowWidth="22890" windowHeight="14790" activeTab="3" xr2:uid="{00000000-000D-0000-FFFF-FFFF00000000}"/>
  </bookViews>
  <sheets>
    <sheet name="TOC" sheetId="3" r:id="rId1"/>
    <sheet name="1" sheetId="1" r:id="rId2"/>
    <sheet name="2" sheetId="4" r:id="rId3"/>
    <sheet name="3" sheetId="14" r:id="rId4"/>
    <sheet name="4" sheetId="13" r:id="rId5"/>
    <sheet name="5" sheetId="15" r:id="rId6"/>
  </sheets>
  <definedNames>
    <definedName name="__123Graph_B" localSheetId="3" hidden="1">#REF!</definedName>
    <definedName name="__123Graph_B" hidden="1">#REF!</definedName>
    <definedName name="__123Graph_BYOUTHWEAR" localSheetId="3" hidden="1">#REF!</definedName>
    <definedName name="__123Graph_BYOUTHWEAR" hidden="1">#REF!</definedName>
    <definedName name="__FPMExcelClient_CellBasedFunctionStatus" localSheetId="1" hidden="1">"2_2_2_2_2_2"</definedName>
    <definedName name="_APT1" localSheetId="3" hidden="1">{"Page1",#N/A,FALSE,"Allocation";"Page2",#N/A,FALSE,"Allocation";"Page3",#N/A,FALSE,"Allocation";"Page4",#N/A,FALSE,"Allocation";"Page5",#N/A,FALSE,"Allocation"}</definedName>
    <definedName name="_APT1" hidden="1">{"Page1",#N/A,FALSE,"Allocation";"Page2",#N/A,FALSE,"Allocation";"Page3",#N/A,FALSE,"Allocation";"Page4",#N/A,FALSE,"Allocation";"Page5",#N/A,FALSE,"Allocation"}</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#REF!</definedName>
    <definedName name="_Fill" localSheetId="4" hidden="1">#REF!</definedName>
    <definedName name="_Fill" hidden="1">#REF!</definedName>
    <definedName name="_foo1"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4" localSheetId="3">{"Summary","1",FALSE,"Summary"}</definedName>
    <definedName name="_foo4">{"Summary","1",FALSE,"Summary"}</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 hidden="1">0</definedName>
    <definedName name="_Order1">255</definedName>
    <definedName name="_Order2">255</definedName>
    <definedName name="_Regression_Int">1</definedName>
    <definedName name="_SC2" localSheetId="3" hidden="1">{"Page1",#N/A,FALSE,"Allocation";"Page2",#N/A,FALSE,"Allocation";"Page3",#N/A,FALSE,"Allocation";"Page4",#N/A,FALSE,"Allocation";"Page5",#N/A,FALSE,"Allocation"}</definedName>
    <definedName name="_SC2" hidden="1">{"Page1",#N/A,FALSE,"Allocation";"Page2",#N/A,FALSE,"Allocation";"Page3",#N/A,FALSE,"Allocation";"Page4",#N/A,FALSE,"Allocation";"Page5",#N/A,FALSE,"Allocation"}</definedName>
    <definedName name="_Sort" localSheetId="3" hidden="1">#REF!</definedName>
    <definedName name="_Sort" localSheetId="4" hidden="1">#REF!</definedName>
    <definedName name="_Sort" hidden="1">#REF!</definedName>
    <definedName name="a" localSheetId="3" hidden="1">{#N/A,#N/A,FALSE,"CTC Summary - EOY";#N/A,#N/A,FALSE,"CTC Summary - Wtavg"}</definedName>
    <definedName name="a" hidden="1">{#N/A,#N/A,FALSE,"CTC Summary - EOY";#N/A,#N/A,FALSE,"CTC Summary - Wtavg"}</definedName>
    <definedName name="aa" hidden="1">#REF!</definedName>
    <definedName name="abc" localSheetId="3" hidden="1">{"SUMMARY",#N/A,FALSE,"Summary"}</definedName>
    <definedName name="abc" hidden="1">{"SUMMARY",#N/A,FALSE,"Summary"}</definedName>
    <definedName name="actual_oms_2017">#REF!</definedName>
    <definedName name="actual_VICM_2017">#REF!</definedName>
    <definedName name="ADF_Activity_By_Tier_Range" hidden="1">#REF!</definedName>
    <definedName name="ADF_Activity_Detail_Range" hidden="1">#REF!</definedName>
    <definedName name="ADF_Fund_Report_Range" hidden="1">#REF!</definedName>
    <definedName name="ADF_GMMa">44</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excel_Demographic_Line_Count" hidden="1">#REF!</definedName>
    <definedName name="Aexcel_Demographics_Headings1" hidden="1">#REF!</definedName>
    <definedName name="Aexcel_Demographics_Headings2" hidden="1">#REF!</definedName>
    <definedName name="Aexcel_Prof_Cost_Line_Count" hidden="1">#REF!</definedName>
    <definedName name="Aexcel_Prof_Exp_Cost_Headings" hidden="1">#REF!</definedName>
    <definedName name="Aexcel_Prof_Exp_Location_Headings" hidden="1">#REF!</definedName>
    <definedName name="Aexcel_Prof_Exp_PMPM_Headings" hidden="1">#REF!</definedName>
    <definedName name="Aexcel_Prof_Exp_Util_Headings" hidden="1">#REF!</definedName>
    <definedName name="Aexcel_Prof_Location_Line_Count" hidden="1">#REF!</definedName>
    <definedName name="Aexcel_Prof_PMPM_Line_Count" hidden="1">#REF!</definedName>
    <definedName name="Aexcel_Prof_Util_Line_Count" hidden="1">#REF!</definedName>
    <definedName name="Aexcel_Structure_Headings" hidden="1">#REF!</definedName>
    <definedName name="Aexcel_Structure_Line_Count" hidden="1">#REF!</definedName>
    <definedName name="AexcelBOBDate" hidden="1">#REF!</definedName>
    <definedName name="AFRRCol">24</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nnlXferDate">38264.5315277778</definedName>
    <definedName name="AnthemfeeM_2016">#REF!</definedName>
    <definedName name="AnthemFeeNM_2014">#REF!</definedName>
    <definedName name="AnthemFeeNM_2015">#REF!</definedName>
    <definedName name="AnthemfeeNM_2016">#REF!</definedName>
    <definedName name="AnthemFeeNM_2017">#REF!</definedName>
    <definedName name="AnthemFeeNM_2018">#REF!</definedName>
    <definedName name="AnthemFeeNM_2019">#REF!</definedName>
    <definedName name="AnthemFeeNM_2020">#REF!</definedName>
    <definedName name="AnthemFeeNM_2021">#REF!</definedName>
    <definedName name="AnthemFeeNM_2022">#REF!</definedName>
    <definedName name="AnthemFeeNM_2023">#REF!</definedName>
    <definedName name="AnthemNCNfee_2014">#REF!</definedName>
    <definedName name="AnthemNCNfee_2015">#REF!</definedName>
    <definedName name="AnthemNCNfee_2016">#REF!</definedName>
    <definedName name="AnthemNCNFee_2017">#REF!</definedName>
    <definedName name="AnthemNCNFee_2023">#REF!</definedName>
    <definedName name="approvla" localSheetId="3" hidden="1">{#N/A,#N/A,FALSE,"Cosmos Report"}</definedName>
    <definedName name="approvla" hidden="1">{#N/A,#N/A,FALSE,"Cosmos Report"}</definedName>
    <definedName name="April" localSheetId="3" hidden="1">{#N/A,#N/A,FALSE,"CTC Summary - EOY";#N/A,#N/A,FALSE,"CTC Summary - Wtavg"}</definedName>
    <definedName name="April" hidden="1">{#N/A,#N/A,FALSE,"CTC Summary - EOY";#N/A,#N/A,FALSE,"CTC Summary - Wtavg"}</definedName>
    <definedName name="APT" localSheetId="3" hidden="1">{"Page1",#N/A,FALSE,"Allocation";"Page2",#N/A,FALSE,"Allocation";"Page3",#N/A,FALSE,"Allocation";"Page4",#N/A,FALSE,"Allocation";"Page5",#N/A,FALSE,"Allocation"}</definedName>
    <definedName name="APT" hidden="1">{"Page1",#N/A,FALSE,"Allocation";"Page2",#N/A,FALSE,"Allocation";"Page3",#N/A,FALSE,"Allocation";"Page4",#N/A,FALSE,"Allocation";"Page5",#N/A,FALSE,"Allocation"}</definedName>
    <definedName name="AS2DocOpenMode">"AS2DocumentEdit"</definedName>
    <definedName name="August" localSheetId="3" hidden="1">{#N/A,#N/A,FALSE,"CTC Summary - EOY";#N/A,#N/A,FALSE,"CTC Summary - Wtavg"}</definedName>
    <definedName name="August" hidden="1">{#N/A,#N/A,FALSE,"CTC Summary - EOY";#N/A,#N/A,FALSE,"CTC Summary - Wtavg"}</definedName>
    <definedName name="AvailPenaltyNAwhenRTRMRcall">51</definedName>
    <definedName name="b" localSheetId="3" hidden="1">{#N/A,#N/A,FALSE,"CTC Summary - EOY";#N/A,#N/A,FALSE,"CTC Summary - Wtavg"}</definedName>
    <definedName name="b" hidden="1">{#N/A,#N/A,FALSE,"CTC Summary - EOY";#N/A,#N/A,FALSE,"CTC Summary - Wtavg"}</definedName>
    <definedName name="BenAdminFee_2016">#REF!</definedName>
    <definedName name="BenAdminFee_2017">#REF!</definedName>
    <definedName name="BenAdminFee_2018">#REF!</definedName>
    <definedName name="BenAdminFee_2019">#REF!</definedName>
    <definedName name="BenAdminFee_2020">#REF!</definedName>
    <definedName name="BenAdminFee_2021">#REF!</definedName>
    <definedName name="BenAdminFee_2022">#REF!</definedName>
    <definedName name="BenAdminFee_2023">#REF!</definedName>
    <definedName name="BrandAverageCopay" hidden="1">#REF!</definedName>
    <definedName name="BrandMultiAverageCopay" hidden="1">#REF!</definedName>
    <definedName name="CALIFORNIA">"State"</definedName>
    <definedName name="CapacityCol">3</definedName>
    <definedName name="CapCostCol">25</definedName>
    <definedName name="CIQWBGuid">"5c45d50c-fbb0-4040-9a33-7ec34da71b69"</definedName>
    <definedName name="clm_records">#REF!</definedName>
    <definedName name="CommunityRatedRow23Row27SIKeyStats" hidden="1">#REF!</definedName>
    <definedName name="ConditionCol">26</definedName>
    <definedName name="correct"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orrect">{"Spreadsheet9-16","9",FALSE,"Scenarios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ost_Sharing_Analysis_Dental_Range" hidden="1">#REF!</definedName>
    <definedName name="d" localSheetId="3" hidden="1">{#N/A,#N/A,FALSE,"CTC Summary - EOY";#N/A,#N/A,FALSE,"CTC Summary - Wtavg"}</definedName>
    <definedName name="d" localSheetId="4" hidden="1">{"OUTPUT",#N/A,FALSE,"OUTPUT - Norm&amp;Late";"OUT_Data",#N/A,FALSE,"OUTPUT - Data";"Calcs1",#N/A,FALSE,"Calc Shell";"Calcs2",#N/A,FALSE,"Calc Shell";"JS_Factors",#N/A,FALSE,"J&amp;S"}</definedName>
    <definedName name="d" hidden="1">{#N/A,#N/A,FALSE,"CTC Summary - EOY";#N/A,#N/A,FALSE,"CTC Summary - Wtavg"}</definedName>
    <definedName name="D1_A_col">32</definedName>
    <definedName name="D1_B_col">33</definedName>
    <definedName name="D1_C_col">34</definedName>
    <definedName name="D1_D_col">35</definedName>
    <definedName name="D1_E_col">36</definedName>
    <definedName name="DA_Accumulator_Range" hidden="1">#REF!</definedName>
    <definedName name="DA_Dental_Range" hidden="1">#REF!</definedName>
    <definedName name="DATA1" localSheetId="3">#REF!</definedName>
    <definedName name="DATA1">#REF!</definedName>
    <definedName name="DATA11">#REF!</definedName>
    <definedName name="DATA4" localSheetId="3">#REF!</definedName>
    <definedName name="DATA4">#REF!</definedName>
    <definedName name="DATA7" localSheetId="3">#REF!</definedName>
    <definedName name="DATA7">#REF!</definedName>
    <definedName name="DATA8" localSheetId="3">#REF!</definedName>
    <definedName name="DATA8">#REF!</definedName>
    <definedName name="DD_ER_VISITS_FOOTNOTE" hidden="1">#REF!</definedName>
    <definedName name="ddd" localSheetId="3" hidden="1">{"Page1",#N/A,FALSE,"Allocation";"Page2",#N/A,FALSE,"Allocation";"Page3",#N/A,FALSE,"Allocation";"Page4",#N/A,FALSE,"Allocation";"Page5",#N/A,FALSE,"Allocation"}</definedName>
    <definedName name="ddd" hidden="1">{"Page1",#N/A,FALSE,"Allocation";"Page2",#N/A,FALSE,"Allocation";"Page3",#N/A,FALSE,"Allocation";"Page4",#N/A,FALSE,"Allocation";"Page5",#N/A,FALSE,"Allocation"}</definedName>
    <definedName name="dee" localSheetId="3" hidden="1">{"Page1",#N/A,FALSE,"Allocation";"Page2",#N/A,FALSE,"Allocation";"Page3",#N/A,FALSE,"Allocation";"Page4",#N/A,FALSE,"Allocation";"Page5",#N/A,FALSE,"Allocation"}</definedName>
    <definedName name="dee" hidden="1">{"Page1",#N/A,FALSE,"Allocation";"Page2",#N/A,FALSE,"Allocation";"Page3",#N/A,FALSE,"Allocation";"Page4",#N/A,FALSE,"Allocation";"Page5",#N/A,FALSE,"Allocation"}</definedName>
    <definedName name="Demographics_Dental_Range" hidden="1">#REF!</definedName>
    <definedName name="Demographics_Medical_Range" hidden="1">#REF!</definedName>
    <definedName name="Dental_Ingenix_Footnote" hidden="1">#REF!</definedName>
    <definedName name="Dental_OON_Footnote" hidden="1">#REF!</definedName>
    <definedName name="Dental_PPO_Max_Section_Check" hidden="1">#REF!</definedName>
    <definedName name="Dental_PPO_Section_Check" hidden="1">#REF!</definedName>
    <definedName name="DentalFee_2014">#REF!</definedName>
    <definedName name="DentalFee_2015">#REF!</definedName>
    <definedName name="DentalFee_2016">#REF!</definedName>
    <definedName name="DentalFee_2017">#REF!</definedName>
    <definedName name="DentalFee_2018">#REF!</definedName>
    <definedName name="DentalFee_2019">#REF!</definedName>
    <definedName name="DentalFee_2020">#REF!</definedName>
    <definedName name="DentalFee_2021">#REF!</definedName>
    <definedName name="DentalFee_2022">#REF!</definedName>
    <definedName name="DentalFee_2023">#REF!</definedName>
    <definedName name="dhh" localSheetId="3" hidden="1">{"Page1",#N/A,FALSE,"Allocation";"Page2",#N/A,FALSE,"Allocation";"Page3",#N/A,FALSE,"Allocation";"Page4",#N/A,FALSE,"Allocation";"Page5",#N/A,FALSE,"Allocation"}</definedName>
    <definedName name="dhh" hidden="1">{"Page1",#N/A,FALSE,"Allocation";"Page2",#N/A,FALSE,"Allocation";"Page3",#N/A,FALSE,"Allocation";"Page4",#N/A,FALSE,"Allocation";"Page5",#N/A,FALSE,"Allocation"}</definedName>
    <definedName name="DNisFinal">49</definedName>
    <definedName name="DrillDownBOBSIKeyStats" hidden="1">#REF!</definedName>
    <definedName name="DrillDownRow17Row27SIKeyStats" hidden="1">#REF!</definedName>
    <definedName name="e" localSheetId="3" hidden="1">{#N/A,#N/A,FALSE,"CTC Summary - EOY";#N/A,#N/A,FALSE,"CTC Summary - Wtavg"}</definedName>
    <definedName name="e" hidden="1">{#N/A,#N/A,FALSE,"CTC Summary - EOY";#N/A,#N/A,FALSE,"CTC Summary - Wtavg"}</definedName>
    <definedName name="ED">"3W3Y8WU9D4KB8I8XZYLB5WWMT"</definedName>
    <definedName name="ee" localSheetId="3" hidden="1">{"PI_Data",#N/A,TRUE,"P&amp;I Data"}</definedName>
    <definedName name="ee" hidden="1">{"PI_Data",#N/A,TRUE,"P&amp;I Data"}</definedName>
    <definedName name="enr_records" hidden="1">#REF!</definedName>
    <definedName name="EPMWorkbookOptions_1">"rTAAAB+LCAAAAAAABADtW21vokoU/r7J/gfDd3kRfGuoGxbRmiAQwPZumoaMMFayCtwBa/vv74hYQWnXdV0jXpqmJXNe5szDc84ZcOS/vc5nlReIQtf3bgmGpIkK9Gzfcb3nW2IRTapMg/jW+fqFf/DRz7Hv/1SDCKuGFWznhTevoXtLTKMouKGo5XJJLlnSR89UjaYZ6p+hbNhTOAdV1wsj4NmQeLdyfm1F4FkrFV70PQ/aqzlNX1wgBL3o"</definedName>
    <definedName name="EPMWorkbookOptions_2">"3oXLWJgRd0EEklE8roA5XM/2PlME58ECufFUoxAiDcEJxP5sSOKAiI7V04bWd01UHhjaekyMkO3AcBqCgKbpGmnP/IVDBs+QtP35TQuPUVhEjQOberIetb6E/8pSX5Dx/wmYhfCJp1aRbOMSgmDm2iCF4cHxbXxkvaSGk2V34gh2Jl6DtcWvQn0ounMdB3pddw69MA7zY9VtiGFGB2sZU3/57kP0Zz7qRGgBeSpH8JlpvIocy73VJYaYEBF8"</definedName>
    <definedName name="EPMWorkbookOptions_3">"jXrgxUduhOOK78PaeE92gH3PRWGUCiBfvuPoPcqPATpUK6038tx/FzBeuagONUH5wVN5ws98rBHHaV2nGbbFpBzk3YvYVkUORB2ap9YXud7DYAbeNOQHEEVvHa7ZZmsTrlEdN8dMlavRzeq40WarTnvSBEwLAACd1cxZqxzHMggjA85whkNnCOdjXKhy1LKkzFXAKmv7FEyPCYhP5KMm6JJi3jGry77EWKKqGDh390w+cH3nQgSQPX3bqlZw"</definedName>
    <definedName name="EPMWorkbookOptions_4">"abzx3NktseIOsZNEn9/dw2x56leLPiEq9RbdKFHZReVOlbslKnmolICkS4qh1YoOCE8dUotT7eTvtb6RjpEV/6D30TSH926Htz7mN1ofU2/UJ3A8qdYbDodb36RdbdUhrNIA1jhn3OSaY/YSWl8CYpaoI+P/m7i5gMhi0fG4oLy1BFE0j85alq3XOY47PGtrV5i1MYRZiuJqFv8UnainxARvyQrfcE+JB1dyZA8TwxTMouNxOcW9K5iCoYtH"</definedName>
    <definedName name="EPMWorkbookOptions_5">"V/dGk6Fbrebh1Z29vuqeYJilqamagmyJ1kZYcMb+BWy0a8HmcrK5J6sPf/J41Wiw7G88X3HXl8srBHf2JLJqDJR+SdLcMI8gaV/Xzvj6u359HMUA7m6bdU3VBVMqOklPhkjfUlSlhGMDxz2+GOlS4V93X04RGyimqJ6xjDWur4zFEGZ5KsiyhYclHQsKTtUTojK4imJ2OblrDobSGVO3eX0fwK8QzHK0RjMcKWh60Vl6YkSGQolIGpE62ZO+"</definedName>
    <definedName name="EPMWorkbookOptions_6">"l4hkOFIissuRrlS+E8oP84hudy/pxkBVztjwWte3V01A3NmtiuUHEflhHkHToSQYq0fUM/K0fX083aCI2Yl/f5iFPxZyQoIeoJSJJl+Jp/IOcWdGN+rY2/4p9/Tg/sl4XocTBMOp6qkB9DZnoLODsZ44gwCtnKqeAV7gRnN3ONbdfAUA0zKKYdxo7wuy+ksnuWv8ILwHyAXjGRxC9Lz1sDf+9cvWbfKVg85/M5KLQK0wAAA="</definedName>
    <definedName name="ePSM_Dental_Graph_Page" hidden="1">#REF!</definedName>
    <definedName name="er" hidden="1">#REF!</definedName>
    <definedName name="ER_Visits_1000_Members" hidden="1">#REF!</definedName>
    <definedName name="ESIfee_2014PMPM">#REF!</definedName>
    <definedName name="ESIfee_2015">#REF!</definedName>
    <definedName name="ESIfee_2016">#REF!</definedName>
    <definedName name="ESIFee_2017">#REF!</definedName>
    <definedName name="ESIFee_2018">#REF!</definedName>
    <definedName name="ESIFee_2019">#REF!</definedName>
    <definedName name="ESIFee_2020">#REF!</definedName>
    <definedName name="ESIFee_2021">#REF!</definedName>
    <definedName name="ESIFee_2022">#REF!</definedName>
    <definedName name="ESIFee_2023">#REF!</definedName>
    <definedName name="EV__EVCOM_OPTIONS__">8</definedName>
    <definedName name="EV__EXPOPTIONS__">0</definedName>
    <definedName name="EV__LASTREFTIME__" localSheetId="4">"(GMT-08:00)7/10/2015 1:21:57 PM"</definedName>
    <definedName name="EV__LASTREFTIME__">"(GMT-08:00)4/23/2012 7:07:55 AM"</definedName>
    <definedName name="EV__LOCKEDCVW__FERC_TRANS_AG">"ALL_COST_INDICATOR,CUTOVER_DATASRC,ALLFERC,Test_FERC_AG_CC,ALLORD,ALL_AMT_TYPE,ALLFID,ALL_PHASE,ALLREGCAT,ALLRSC,PCCCOSTS,XXXX.INP,ACT,PERIODIC"</definedName>
    <definedName name="EV__LOCKSTATUS__">4</definedName>
    <definedName name="EV__MAXEXPCOLS__">16383</definedName>
    <definedName name="EV__MAXEXPROWS__">1048575</definedName>
    <definedName name="EV__MEMORYCVW__">0</definedName>
    <definedName name="EV__USERCHANGEOPTIONS__">1</definedName>
    <definedName name="EV__WBEVMODE__">0</definedName>
    <definedName name="EV__WBREFOPTIONS__">134217728</definedName>
    <definedName name="EV__WBVERSION__">0</definedName>
    <definedName name="Excise_Drop_Down">"Drop Down 2"</definedName>
    <definedName name="Exp_FEqn">46</definedName>
    <definedName name="f" localSheetId="3" hidden="1">{"OUT_TV",#N/A,FALSE,"OUTPUT - TV";"OUT_Data",#N/A,FALSE,"OUTPUT - Data";"Calcs1",#N/A,FALSE,"Calc Shell";"Calcs2",#N/A,FALSE,"Calc Shell";"JS_Factors",#N/A,FALSE,"J&amp;S"}</definedName>
    <definedName name="f" hidden="1">{"OUT_TV",#N/A,FALSE,"OUTPUT - TV";"OUT_Data",#N/A,FALSE,"OUTPUT - Data";"Calcs1",#N/A,FALSE,"Calc Shell";"Calcs2",#N/A,FALSE,"Calc Shell";"JS_Factors",#N/A,FALSE,"J&amp;S"}</definedName>
    <definedName name="fee_ICMV_2014">#REF!</definedName>
    <definedName name="fee_ICMV_2014_dollar">#REF!</definedName>
    <definedName name="fee_ICMV_2015">#REF!</definedName>
    <definedName name="fee_ICMV_2016">#REF!</definedName>
    <definedName name="fee_oms_2014">#REF!</definedName>
    <definedName name="fee_oms_2015">#REF!</definedName>
    <definedName name="fee_oms_2016">#REF!</definedName>
    <definedName name="fee_oms_2017">#REF!</definedName>
    <definedName name="fee_oms_2018">#REF!</definedName>
    <definedName name="fee_oms_2019">#REF!</definedName>
    <definedName name="fee_oms_2020">#REF!</definedName>
    <definedName name="fee_oms_2021">#REF!</definedName>
    <definedName name="fee_oms_2022">#REF!</definedName>
    <definedName name="fee_oms_2023">#REF!</definedName>
    <definedName name="fee_TRF2014">#REF!</definedName>
    <definedName name="fee_TRF2015">#REF!</definedName>
    <definedName name="fee_TRF2016">#REF!</definedName>
    <definedName name="fee_VICM_2014_percent">#REF!</definedName>
    <definedName name="fee_VICM_2016med">#REF!</definedName>
    <definedName name="fee_VICM_2016rx">#REF!</definedName>
    <definedName name="fee_VICM_2017">#REF!</definedName>
    <definedName name="fee_VICM_2017med">#REF!</definedName>
    <definedName name="fee_VICM_2017rx">#REF!</definedName>
    <definedName name="fee_VICM_2018">#REF!</definedName>
    <definedName name="fee_VICM_2019">#REF!</definedName>
    <definedName name="fee_VICM_2020">#REF!</definedName>
    <definedName name="fee_VICM_2021">#REF!</definedName>
    <definedName name="fee_VICM_2022">#REF!</definedName>
    <definedName name="fee_VICM_2023">#REF!</definedName>
    <definedName name="ff" localSheetId="3" hidden="1">{"PI_Data",#N/A,TRUE,"P&amp;I Data"}</definedName>
    <definedName name="ff" hidden="1">{"PI_Data",#N/A,TRUE,"P&amp;I Data"}</definedName>
    <definedName name="fgn"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gn">{"Spreadsheet9-16","9",FALSE,"Scenarios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ilterM">"M"</definedName>
    <definedName name="Financial_Overview_Dental_Range" hidden="1">#REF!</definedName>
    <definedName name="foo"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foo">{"spreadsheet1-8","1",FALSE,"Scenarios 1-8";"spreadsheet1-8","2",FALSE,"Scenarios 1-8";"spreadsheet1-8","3",FALSE,"Scenarios 1-8";"spreadsheet1-8","4",FALSE,"Scenarios 1-8";"spreadsheet1-8","5",FALSE,"Scenarios 1-8";"spreadsheet1-8","6",FALSE,"Scenarios 1-8";"spreadsheet1-8","7",FALSE,"Scenarios 1-8";"spreadsheet1-8","8",FALSE,"Scenarios 1-8"}</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uelType">45</definedName>
    <definedName name="GenericAverageCopay" hidden="1">#REF!</definedName>
    <definedName name="GeoStmPriceCol">27</definedName>
    <definedName name="heat_val">1.02</definedName>
    <definedName name="here" hidden="1">#REF!</definedName>
    <definedName name="hgggh" localSheetId="3" hidden="1">{"Page1",#N/A,FALSE,"Allocation";"Page2",#N/A,FALSE,"Allocation";"Page3",#N/A,FALSE,"Allocation";"Page4",#N/A,FALSE,"Allocation";"Page5",#N/A,FALSE,"Allocation"}</definedName>
    <definedName name="hgggh" hidden="1">{"Page1",#N/A,FALSE,"Allocation";"Page2",#N/A,FALSE,"Allocation";"Page3",#N/A,FALSE,"Allocation";"Page4",#N/A,FALSE,"Allocation";"Page5",#N/A,FALSE,"Allocation"}</definedName>
    <definedName name="hpd_hard_coded_bob" hidden="1">#REF!</definedName>
    <definedName name="HrlyAvailChargeCol">20</definedName>
    <definedName name="HrlyCapItemChargeCol">21</definedName>
    <definedName name="HrlyPenaltyRateCol">22</definedName>
    <definedName name="HrlySurchargePenaltyCol">23</definedName>
    <definedName name="HTM_Control2" localSheetId="3">{"'Summary'!$A$1:$J$24"}</definedName>
    <definedName name="HTM_Control2">{"'Summary'!$A$1:$J$24"}</definedName>
    <definedName name="HTML_CodePage" hidden="1">1252</definedName>
    <definedName name="HTML_Control" localSheetId="3" hidden="1">{"'DETAILS'!$A$5:$DP$44","'DETAILS'!$A$5:$DP$45"}</definedName>
    <definedName name="HTML_Control" hidden="1">{"'DETAILS'!$A$5:$DP$44","'DETAILS'!$A$5:$DP$45"}</definedName>
    <definedName name="HTML_Control2" localSheetId="3">{"'Summary'!$A$1:$J$24"}</definedName>
    <definedName name="HTML_Control2">{"'Summary'!$A$1:$J$24"}</definedName>
    <definedName name="HTML_Description" hidden="1">""</definedName>
    <definedName name="HTML_Email" hidden="1">"rgriffin@Levi.com"</definedName>
    <definedName name="HTML_Header" hidden="1">"DETAILS"</definedName>
    <definedName name="HTML_LastUpdate" hidden="1">"7/21/00"</definedName>
    <definedName name="HTML_LineAfter" hidden="1">FALSE</definedName>
    <definedName name="HTML_LineBefore" hidden="1">FALSE</definedName>
    <definedName name="HTML_Name" hidden="1">"Rich Griffin x 1-5822"</definedName>
    <definedName name="HTML_OBDlg2" hidden="1">TRUE</definedName>
    <definedName name="HTML_OBDlg4" hidden="1">TRUE</definedName>
    <definedName name="HTML_OS" hidden="1">0</definedName>
    <definedName name="HTML_PathFile" hidden="1">"C:\My Documents\MyHTML.htm"</definedName>
    <definedName name="HTML_PathFileMac">"Web Site Backup:sitingcases:MyHTML.html"</definedName>
    <definedName name="HTML_Title" hidden="1">"32CCSS3Q2001"</definedName>
    <definedName name="HydroNumofUnits">52</definedName>
    <definedName name="In_thousands__000s">"federal"</definedName>
    <definedName name="inpChapter">#REF!</definedName>
    <definedName name="Iowa" localSheetId="3" hidden="1">{"Page1",#N/A,FALSE,"Allocation";"Page2",#N/A,FALSE,"Allocation";"Page3",#N/A,FALSE,"Allocation";"Page4",#N/A,FALSE,"Allocation";"Page5",#N/A,FALSE,"Allocation"}</definedName>
    <definedName name="Iowa" hidden="1">{"Page1",#N/A,FALSE,"Allocation";"Page2",#N/A,FALSE,"Allocation";"Page3",#N/A,FALSE,"Allocation";"Page4",#N/A,FALSE,"Allocation";"Page5",#N/A,FALSE,"Allocation"}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43572.9332523148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doolj" localSheetId="3" hidden="1">{"Page1",#N/A,FALSE,"Allocation";"Page2",#N/A,FALSE,"Allocation";"Page3",#N/A,FALSE,"Allocation";"Page4",#N/A,FALSE,"Allocation";"Page5",#N/A,FALSE,"Allocation"}</definedName>
    <definedName name="isdoolj" hidden="1">{"Page1",#N/A,FALSE,"Allocation";"Page2",#N/A,FALSE,"Allocation";"Page3",#N/A,FALSE,"Allocation";"Page4",#N/A,FALSE,"Allocation";"Page5",#N/A,FALSE,"Allocation"}</definedName>
    <definedName name="Jeanne" localSheetId="3" hidden="1">#REF!</definedName>
    <definedName name="Jeanne" hidden="1">#REF!</definedName>
    <definedName name="July" localSheetId="3" hidden="1">{#N/A,#N/A,FALSE,"CTC Summary - EOY";#N/A,#N/A,FALSE,"CTC Summary - Wtavg"}</definedName>
    <definedName name="July" hidden="1">{#N/A,#N/A,FALSE,"CTC Summary - EOY";#N/A,#N/A,FALSE,"CTC Summary - Wtavg"}</definedName>
    <definedName name="June" localSheetId="3" hidden="1">{#N/A,#N/A,FALSE,"CTC Summary - EOY";#N/A,#N/A,FALSE,"CTC Summary - Wtavg"}</definedName>
    <definedName name="June" hidden="1">{#N/A,#N/A,FALSE,"CTC Summary - EOY";#N/A,#N/A,FALSE,"CTC Summary - Wtavg"}</definedName>
    <definedName name="junk">"S:\23150\06RET\Transformation\"</definedName>
    <definedName name="junk1">"Will Kane"</definedName>
    <definedName name="KaiserFees_2014">#REF!</definedName>
    <definedName name="KaiserFees_2015">#REF!</definedName>
    <definedName name="KaiserFees_2016">#REF!</definedName>
    <definedName name="KaiserFees_2017">#REF!</definedName>
    <definedName name="KaiserFees_2018">#REF!</definedName>
    <definedName name="KaiserFees_2019">#REF!</definedName>
    <definedName name="KaiserFees_2020">#REF!</definedName>
    <definedName name="KaiserFees_2021">#REF!</definedName>
    <definedName name="KaiserFees_2022">#REF!</definedName>
    <definedName name="KaiserFees_2023">#REF!</definedName>
    <definedName name="Key_Statistics_Dental_Range" hidden="1">#REF!</definedName>
    <definedName name="Key_Statistics_Medical_Range" hidden="1">#REF!</definedName>
    <definedName name="kij" hidden="1">#REF!</definedName>
    <definedName name="kjoin" hidden="1">#REF!</definedName>
    <definedName name="L" localSheetId="3" hidden="1">{"PI_Data",#N/A,TRUE,"P&amp;I Data"}</definedName>
    <definedName name="L" hidden="1">{"PI_Data",#N/A,TRUE,"P&amp;I Data"}</definedName>
    <definedName name="Levi" localSheetId="3" hidden="1">{"Page1",#N/A,FALSE,"Allocation";"Page2",#N/A,FALSE,"Allocation";"Page3",#N/A,FALSE,"Allocation";"Page4",#N/A,FALSE,"Allocation";"Page5",#N/A,FALSE,"Allocation"}</definedName>
    <definedName name="Levi" hidden="1">{"Page1",#N/A,FALSE,"Allocation";"Page2",#N/A,FALSE,"Allocation";"Page3",#N/A,FALSE,"Allocation";"Page4",#N/A,FALSE,"Allocation";"Page5",#N/A,FALSE,"Allocation"}</definedName>
    <definedName name="LineofBusiness">#REF!</definedName>
    <definedName name="ljin" hidden="1">#REF!</definedName>
    <definedName name="LOBOrgFunction">#REF!</definedName>
    <definedName name="m" localSheetId="3" hidden="1">{"PI_Data",#N/A,TRUE,"P&amp;I Data"}</definedName>
    <definedName name="m" hidden="1">{"PI_Data",#N/A,TRUE,"P&amp;I Data"}</definedName>
    <definedName name="MaxGenCol">18</definedName>
    <definedName name="MaxMonthMWh">48</definedName>
    <definedName name="MaxServHrs">19</definedName>
    <definedName name="MaxStarts">50</definedName>
    <definedName name="May" localSheetId="3" hidden="1">{#N/A,#N/A,FALSE,"CTC Summary - EOY";#N/A,#N/A,FALSE,"CTC Summary - Wtavg"}</definedName>
    <definedName name="May" hidden="1">{#N/A,#N/A,FALSE,"CTC Summary - EOY";#N/A,#N/A,FALSE,"CTC Summary - Wtavg"}</definedName>
    <definedName name="medical_sort1" hidden="1">#REF!</definedName>
    <definedName name="medical_sort2" hidden="1">#REF!</definedName>
    <definedName name="medical_sort3" hidden="1">#REF!</definedName>
    <definedName name="medical_sort4" hidden="1">#REF!</definedName>
    <definedName name="medical_sort5" hidden="1">#REF!</definedName>
    <definedName name="MEWarning">1</definedName>
    <definedName name="minimum_test_to_build_application_ratio">0.4</definedName>
    <definedName name="MotoringPowerCol">41</definedName>
    <definedName name="NAMdsf">-4143</definedName>
    <definedName name="newSAPBEXwbID">"3ZELFBM5D9OOP0F81BKIMUZP1"</definedName>
    <definedName name="NO_AEXCEL_BOB_DATA" hidden="1">#REF!</definedName>
    <definedName name="NO_AEXCEL_Member_Data" hidden="1">#REF!</definedName>
    <definedName name="Note">"* (Amount requiring additional detail) Included within each Priority Category"</definedName>
    <definedName name="Num_of_prepaid_startups_col">28</definedName>
    <definedName name="Number_of_Prior_FI_Products" hidden="1">#REF!</definedName>
    <definedName name="Number_of_Prior_SI_Products" hidden="1">#REF!</definedName>
    <definedName name="ok" localSheetId="3" hidden="1">{"Page1",#N/A,FALSE,"Allocation";"Page2",#N/A,FALSE,"Allocation";"Page3",#N/A,FALSE,"Allocation";"Page4",#N/A,FALSE,"Allocation";"Page5",#N/A,FALSE,"Allocation"}</definedName>
    <definedName name="ok" hidden="1">{"Page1",#N/A,FALSE,"Allocation";"Page2",#N/A,FALSE,"Allocation";"Page3",#N/A,FALSE,"Allocation";"Page4",#N/A,FALSE,"Allocation";"Page5",#N/A,FALSE,"Allocation"}</definedName>
    <definedName name="OnOffPeakMonthlyData">"OnOffPeakMonthlyData!R1C1:R3690C30"</definedName>
    <definedName name="OutsourcingFee_2015">#REF!</definedName>
    <definedName name="OutsourcingFee_2016">#REF!</definedName>
    <definedName name="OutsourcingFee_2017">#REF!</definedName>
    <definedName name="OutsourcingFee_2018">#REF!</definedName>
    <definedName name="OutsourcingFee_2019">#REF!</definedName>
    <definedName name="OutsourcingFee_2020">#REF!</definedName>
    <definedName name="OutsourcingFee_2021">#REF!</definedName>
    <definedName name="OutsourcingFee_2022">#REF!</definedName>
    <definedName name="OutsourcingFee_2023">#REF!</definedName>
    <definedName name="p" localSheetId="3" hidden="1">{"PI_Data",#N/A,TRUE,"P&amp;I Data"}</definedName>
    <definedName name="p" hidden="1">{"PI_Data",#N/A,TRUE,"P&amp;I Data"}</definedName>
    <definedName name="PDA">"Prioritization Discussion Amount*"</definedName>
    <definedName name="PGE_FTyp">45</definedName>
    <definedName name="PGE_FuelType">58</definedName>
    <definedName name="PoolingPt" hidden="1">#REF!</definedName>
    <definedName name="PosSumMonthlyData">"PosSumMonthlyData!R1C1:R3690C11"</definedName>
    <definedName name="PostDate">38357.5694560185</definedName>
    <definedName name="Prepaid_startup_charge_col">30</definedName>
    <definedName name="Prepaid_startup_cost_col">29</definedName>
    <definedName name="_xlnm.Print_Area" localSheetId="1">'1'!$A$1:$F$245</definedName>
    <definedName name="_xlnm.Print_Area" localSheetId="4">'4'!$A$1:$S$55</definedName>
    <definedName name="_xlnm.Print_Titles" localSheetId="1">'1'!$1:$7</definedName>
    <definedName name="_xlnm.Print_Titles" localSheetId="3">'3'!$1:$5</definedName>
    <definedName name="_xlnm.Print_Titles" localSheetId="4">'4'!$14:$14</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RX_delete_prior" hidden="1">#REF!</definedName>
    <definedName name="Product_RX_members" hidden="1">#REF!</definedName>
    <definedName name="Provider_Network_Exp_Dental_Range" hidden="1">#REF!</definedName>
    <definedName name="Provider_Network_Exp_Medical_Range" hidden="1">#REF!</definedName>
    <definedName name="q" localSheetId="3">{"'Summary'!$A$1:$J$24"}</definedName>
    <definedName name="q">{"'Summary'!$A$1:$J$24"}</definedName>
    <definedName name="qw" hidden="1">#REF!</definedName>
    <definedName name="qwer" localSheetId="3" hidden="1">{"PI_Data",#N/A,TRUE,"P&amp;I Data"}</definedName>
    <definedName name="qwer" hidden="1">{"PI_Data",#N/A,TRUE,"P&amp;I Data"}</definedName>
    <definedName name="RampRateCol">14</definedName>
    <definedName name="RelPymtRateCol">15</definedName>
    <definedName name="Remove_Dental_Combined_Section_Check" hidden="1">#REF!</definedName>
    <definedName name="Remove_Dental_PPO_Max_Section_Check" hidden="1">#REF!</definedName>
    <definedName name="Remove_Dental_PPO_Section_Check" hidden="1">#REF!</definedName>
    <definedName name="report" localSheetId="3" hidden="1">{"Page1",#N/A,FALSE,"Allocation";"Page2",#N/A,FALSE,"Allocation";"Page3",#N/A,FALSE,"Allocation";"Page4",#N/A,FALSE,"Allocation";"Page5",#N/A,FALSE,"Allocation"}</definedName>
    <definedName name="report" hidden="1">{"Page1",#N/A,FALSE,"Allocation";"Page2",#N/A,FALSE,"Allocation";"Page3",#N/A,FALSE,"Allocation";"Page4",#N/A,FALSE,"Allocation";"Page5",#N/A,FALSE,"Allocation"}</definedName>
    <definedName name="RES_MTR">1.8</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MinimizeOnStart" hidden="1">FALSE</definedName>
    <definedName name="RiskMonitorConvergence" hidden="1">FALSE</definedName>
    <definedName name="RiskMultipleCPUSupportEnabled" hidden="1">FALSE</definedName>
    <definedName name="RiskNumIterations" hidden="1">100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TRUE</definedName>
    <definedName name="RiskUpdateStatFunctions">TRUE</definedName>
    <definedName name="RiskUseDifferentSeedForEachSim" hidden="1">FALSE</definedName>
    <definedName name="RiskUseFixedSeed" hidden="1">FALSE</definedName>
    <definedName name="RiskUseMultipleCPUs" hidden="1">FALSE</definedName>
    <definedName name="RmrAsNsrRateCol">30</definedName>
    <definedName name="RmrAsRegRateCol">28</definedName>
    <definedName name="RmrAsRRRateCol">32</definedName>
    <definedName name="RmrAsSpinRateCol">29</definedName>
    <definedName name="RmrAsVoltRateCol">31</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xRebates2015_2017">#REF!</definedName>
    <definedName name="rxRebates2015_2020">#REF!</definedName>
    <definedName name="rxRebates2017_2021">#REF!</definedName>
    <definedName name="rxRebates2017_2023">#REF!</definedName>
    <definedName name="rxRebates2018_2022">#REF!</definedName>
    <definedName name="rxRebates2018_2023">#REF!</definedName>
    <definedName name="s" localSheetId="3" hidden="1">{"OUT_Early",#N/A,FALSE,"OUTPUT - Early";"OUT_Data",#N/A,FALSE,"OUTPUT - Data";"Calcs1",#N/A,FALSE,"Calc Shell";"Calcs2",#N/A,FALSE,"Calc Shell";"JS_Factors",#N/A,FALSE,"J&amp;S"}</definedName>
    <definedName name="s" hidden="1">{"OUT_Early",#N/A,FALSE,"OUTPUT - Early";"OUT_Data",#N/A,FALSE,"OUTPUT - Data";"Calcs1",#N/A,FALSE,"Calc Shell";"Calcs2",#N/A,FALSE,"Calc Shell";"JS_Factors",#N/A,FALSE,"J&amp;S"}</definedName>
    <definedName name="SAPBEXdnldView">"49BGT7GXT9EX51LLJXMJKZ8Y6"</definedName>
    <definedName name="SAPBEXhrIndnt">1</definedName>
    <definedName name="SAPBEXrevision" localSheetId="4" hidden="1">19</definedName>
    <definedName name="SAPBEXrevision">9</definedName>
    <definedName name="SAPBEXsysID">"BPR"</definedName>
    <definedName name="SAPBEXwbID" localSheetId="4" hidden="1">"4G878I4GVLIX09RFSSY659U7Q"</definedName>
    <definedName name="SAPBEXwbID">"3XY8MM4SHGBHT4B7F8XEIC63B"</definedName>
    <definedName name="SAPBEXwbID2">"3W3Y8WU9D4KB8I8XZYLB5WWMT"</definedName>
    <definedName name="SAPEXwbID1">"471C2VSNPC28U9XYPMV2AOH11"</definedName>
    <definedName name="Sav_Benefit_Dental_Range" hidden="1">#REF!</definedName>
    <definedName name="sbp_allowed_amt" hidden="1">#REF!</definedName>
    <definedName name="SBP_Network_Discount_Savings_Percent" hidden="1">#REF!</definedName>
    <definedName name="SBP_Percent_Allowed_Amount" hidden="1">#REF!</definedName>
    <definedName name="ScenName">#REF!</definedName>
    <definedName name="sdf" localSheetId="3" hidden="1">{"Page1",#N/A,FALSE,"Allocation";"Page2",#N/A,FALSE,"Allocation";"Page3",#N/A,FALSE,"Allocation";"Page4",#N/A,FALSE,"Allocation";"Page5",#N/A,FALSE,"Allocation"}</definedName>
    <definedName name="sdf" hidden="1">{"Page1",#N/A,FALSE,"Allocation";"Page2",#N/A,FALSE,"Allocation";"Page3",#N/A,FALSE,"Allocation";"Page4",#N/A,FALSE,"Allocation";"Page5",#N/A,FALSE,"Allocation"}</definedName>
    <definedName name="sds" localSheetId="3">{"Summary","1",FALSE,"Summary"}</definedName>
    <definedName name="sds">{"Summary","1",FALSE,"Summary"}</definedName>
    <definedName name="sdsb" localSheetId="3">{"Summary","1",FALSE,"Summary"}</definedName>
    <definedName name="sdsb">{"Summary","1",FALSE,"Summary"}</definedName>
    <definedName name="sencount">1</definedName>
    <definedName name="sfas"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fas">{"spreadsheet1-8","1",FALSE,"Scenarios 1-8";"spreadsheet1-8","2",FALSE,"Scenarios 1-8";"spreadsheet1-8","3",FALSE,"Scenarios 1-8";"spreadsheet1-8","4",FALSE,"Scenarios 1-8";"spreadsheet1-8","5",FALSE,"Scenarios 1-8";"spreadsheet1-8","6",FALSE,"Scenarios 1-8";"spreadsheet1-8","7",FALSE,"Scenarios 1-8";"spreadsheet1-8","8",FALSE,"Scenarios 1-8"}</definedName>
    <definedName name="ship2000"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r"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0r"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1"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ip2001"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Shutdown_power_req_col">37</definedName>
    <definedName name="SI_ER_VISITS_FOOTNOTE_DESCRIPTION" hidden="1">#REF!</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olver_lin" hidden="1">0</definedName>
    <definedName name="solver_num" hidden="1">0</definedName>
    <definedName name="solver_opt" hidden="1">#REF!</definedName>
    <definedName name="solver_typ" hidden="1">1</definedName>
    <definedName name="solver_val" hidden="1">0</definedName>
    <definedName name="Spend">#REF!</definedName>
    <definedName name="SPWS_WBID">"368E718B-E1E9-11D2-B734-0090271C9EC2"</definedName>
    <definedName name="SPWS_WSID">"368E718F-E1E9-11D2-B734-0090271C9EC2"</definedName>
    <definedName name="ssd"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sd">{"spreadsheet1-8","1",FALSE,"Scenarios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{"spreadsheet1-8","1",FALSE,"Scenarios 1-8";"spreadsheet1-8","2",FALSE,"Scenarios 1-8";"spreadsheet1-8","3",FALSE,"Scenarios 1-8";"spreadsheet1-8","4",FALSE,"Scenarios 1-8";"spreadsheet1-8","5",FALSE,"Scenarios 1-8";"spreadsheet1-8","6",FALSE,"Scenarios 1-8";"spreadsheet1-8","7",FALSE,"Scenarios 1-8";"spreadsheet1-8","8",FALSE,"Scenarios 1-8"}</definedName>
    <definedName name="Startup_leadtime_gt_72hr_col">38</definedName>
    <definedName name="Startup_leadtime_lt_72_gt_8hr_col">39</definedName>
    <definedName name="Startup_leadtime_lt_8hr_col">40</definedName>
    <definedName name="Summary_by_Product_Range" hidden="1">#REF!</definedName>
    <definedName name="SummerCapacityCol">2</definedName>
    <definedName name="T" localSheetId="3" hidden="1">{"PI_Data",#N/A,TRUE,"P&amp;I Data"}</definedName>
    <definedName name="T" hidden="1">{"PI_Data",#N/A,TRUE,"P&amp;I Data"}</definedName>
    <definedName name="TechDes">47</definedName>
    <definedName name="Teresa"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Teresa"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text">"($ in '000s)"</definedName>
    <definedName name="thousands">#REF!</definedName>
    <definedName name="toc_report_name" hidden="1">#REF!</definedName>
    <definedName name="Top25_Services_by_Dollar_Dental_Range" hidden="1">#REF!</definedName>
    <definedName name="TP_Foot2" hidden="1">"MAERCKK"</definedName>
    <definedName name="TP_Footer_LTD" hidden="1">"David Lindberg"</definedName>
    <definedName name="TP_Footer_Path" hidden="1">"C:\Documents and Settings\corbinp\My Documents\PG&amp;E\"</definedName>
    <definedName name="TP_Footer_User" hidden="1">"kanew"</definedName>
    <definedName name="TP_Footer_Version" hidden="1">"v4.00"</definedName>
    <definedName name="treeList">"01000000000000000000000000000000000000000000000000000000000000000000000000000000000000000000000000000000000000000000000000000000000000000000000000000000000000000000000000000000000000000000000000000000"</definedName>
    <definedName name="Trend_Analysis_Dental_Range" hidden="1">#REF!</definedName>
    <definedName name="Trend_Analysis_Medical_Range" hidden="1">#REF!</definedName>
    <definedName name="Trend_Anthem20152016">#REF!</definedName>
    <definedName name="Trend_Anthem20162017">#REF!</definedName>
    <definedName name="Trend_Dental20152016">#REF!</definedName>
    <definedName name="Trend_Dental20162017">#REF!</definedName>
    <definedName name="Trend_ESI20152016">#REF!</definedName>
    <definedName name="Trend_ESI20162017">#REF!</definedName>
    <definedName name="Trend_HRA20152016">#REF!</definedName>
    <definedName name="Trend_HRA20162017">#REF!</definedName>
    <definedName name="Trend_Kaiser20152016">#REF!</definedName>
    <definedName name="Trend_Kaiser20162017">#REF!</definedName>
    <definedName name="Trend_KaiserRx20152016">#REF!</definedName>
    <definedName name="Trend_KaiserRx20162017">#REF!</definedName>
    <definedName name="Trend_Vision20152016">#REF!</definedName>
    <definedName name="Trend_Vision20162017">#REF!</definedName>
    <definedName name="Trend_VO20152016">#REF!</definedName>
    <definedName name="Trend_VO20162017">#REF!</definedName>
    <definedName name="Trend_VO20172018">#REF!</definedName>
    <definedName name="Trend_VO20182019">#REF!</definedName>
    <definedName name="txtMillions">"($ in Millions)"</definedName>
    <definedName name="txtThousands">"($ in Thousands)"</definedName>
    <definedName name="UnitCondition">!$B$1</definedName>
    <definedName name="UnitSumMonthlyData">"UnitSumMonthlyData!R1C1:R1377C31"</definedName>
    <definedName name="UP_MW">43</definedName>
    <definedName name="UP_Percent">42</definedName>
    <definedName name="Util_Proc_Dental_Range" hidden="1">#REF!</definedName>
    <definedName name="VarOMCostCol">17</definedName>
    <definedName name="Verision" localSheetId="3" hidden="1">{"Page1",#N/A,FALSE,"Allocation";"Page2",#N/A,FALSE,"Allocation";"Page3",#N/A,FALSE,"Allocation";"Page4",#N/A,FALSE,"Allocation";"Page5",#N/A,FALSE,"Allocation"}</definedName>
    <definedName name="Verision" hidden="1">{"Page1",#N/A,FALSE,"Allocation";"Page2",#N/A,FALSE,"Allocation";"Page3",#N/A,FALSE,"Allocation";"Page4",#N/A,FALSE,"Allocation";"Page5",#N/A,FALSE,"Allocation"}</definedName>
    <definedName name="VOAnthemAct_2014">#REF!</definedName>
    <definedName name="VOAnthemAct_2015">#REF!</definedName>
    <definedName name="VOAnthemAct_2016">#REF!</definedName>
    <definedName name="VOAnthemAct_2017">#REF!</definedName>
    <definedName name="VOAnthemAct_2018">#REF!</definedName>
    <definedName name="VOAnthemAct_2019">#REF!</definedName>
    <definedName name="VOAnthemAct_2020">#REF!</definedName>
    <definedName name="VOAnthemAct_2021">#REF!</definedName>
    <definedName name="VOAnthemAct_2022">#REF!</definedName>
    <definedName name="VOAnthemAct_2023">#REF!</definedName>
    <definedName name="VOKaiserActRet_2014">#REF!</definedName>
    <definedName name="VoKaiserActRet_2015">#REF!</definedName>
    <definedName name="VOKaiserActRet_2016">#REF!</definedName>
    <definedName name="VOKaiserActRet_2017">#REF!</definedName>
    <definedName name="VOKaiserActRet_2018">#REF!</definedName>
    <definedName name="VOKaiserActRet_2019">#REF!</definedName>
    <definedName name="VOKaiserActRet_2020">#REF!</definedName>
    <definedName name="VOKaiserActRet_2021">#REF!</definedName>
    <definedName name="VOKaiserActRet_2022">#REF!</definedName>
    <definedName name="VOKaiserActRet_2023">#REF!</definedName>
    <definedName name="VSPFee_2014">#REF!</definedName>
    <definedName name="VSPFee_2015">#REF!</definedName>
    <definedName name="VSPFee_2016">#REF!</definedName>
    <definedName name="VSPFee_2017">#REF!</definedName>
    <definedName name="VSPFee_2018">#REF!</definedName>
    <definedName name="VSPFee_2019">#REF!</definedName>
    <definedName name="VSPFee_2020">#REF!</definedName>
    <definedName name="VSPFee_2021">#REF!</definedName>
    <definedName name="VSPFee_2022">#REF!</definedName>
    <definedName name="VSPFee_2023">#REF!</definedName>
    <definedName name="w"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w">{"spreadsheet1-8","1",FALSE,"Scenarios 1-8";"spreadsheet1-8","2",FALSE,"Scenarios 1-8";"spreadsheet1-8","3",FALSE,"Scenarios 1-8";"spreadsheet1-8","4",FALSE,"Scenarios 1-8";"spreadsheet1-8","5",FALSE,"Scenarios 1-8";"spreadsheet1-8","6",FALSE,"Scenarios 1-8";"spreadsheet1-8","7",FALSE,"Scenarios 1-8";"spreadsheet1-8","8",FALSE,"Scenarios 1-8"}</definedName>
    <definedName name="whocares" localSheetId="3" hidden="1">{"Page1",#N/A,FALSE,"Allocation";"Page2",#N/A,FALSE,"Allocation";"Page3",#N/A,FALSE,"Allocation";"Page4",#N/A,FALSE,"Allocation";"Page5",#N/A,FALSE,"Allocation"}</definedName>
    <definedName name="whocares" hidden="1">{"Page1",#N/A,FALSE,"Allocation";"Page2",#N/A,FALSE,"Allocation";"Page3",#N/A,FALSE,"Allocation";"Page4",#N/A,FALSE,"Allocation";"Page5",#N/A,FALSE,"Allocation"}</definedName>
    <definedName name="WinterCapacityCol">3</definedName>
    <definedName name="wrm.NORM_LATE.Age66" localSheetId="3" hidden="1">{"OUTPUT",#N/A,FALSE,"OUTPUT - Norm&amp;Late";"OUT_Data",#N/A,FALSE,"OUTPUT - Data";"Calcs1",#N/A,FALSE,"Calc Shell";"Calcs2",#N/A,FALSE,"Calc Shell";"JS_Factors",#N/A,FALSE,"J&amp;S"}</definedName>
    <definedName name="wrm.NORM_LATE.Age66" hidden="1">{"OUTPUT",#N/A,FALSE,"OUTPUT - Norm&amp;Late";"OUT_Data",#N/A,FALSE,"OUTPUT - Data";"Calcs1",#N/A,FALSE,"Calc Shell";"Calcs2",#N/A,FALSE,"Calc Shell";"JS_Factors",#N/A,FALSE,"J&amp;S"}</definedName>
    <definedName name="wrn.Accelerated." localSheetId="3" hidden="1">{#N/A,#N/A,FALSE,"CTC Summary - EOY";#N/A,#N/A,FALSE,"CTC Summary - Wtavg"}</definedName>
    <definedName name="wrn.Accelerated." localSheetId="4" hidden="1">{#N/A,#N/A,FALSE,"CTC Summary - EOY";#N/A,#N/A,FALSE,"CTC Summary - Wtavg"}</definedName>
    <definedName name="wrn.Accelerated." hidden="1">{#N/A,#N/A,FALSE,"CTC Summary - EOY";#N/A,#N/A,FALSE,"CTC Summary - Wtavg"}</definedName>
    <definedName name="wrn.accellerated1" localSheetId="3" hidden="1">{#N/A,#N/A,FALSE,"CTC Summary - EOY";#N/A,#N/A,FALSE,"CTC Summary - Wtavg"}</definedName>
    <definedName name="wrn.accellerated1" hidden="1">{#N/A,#N/A,FALSE,"CTC Summary - EOY";#N/A,#N/A,FALSE,"CTC Summary - Wtavg"}</definedName>
    <definedName name="wrn.Approval." localSheetId="3" hidden="1">{#N/A,#N/A,FALSE,"Approval Form"}</definedName>
    <definedName name="wrn.Approval." hidden="1">{#N/A,#N/A,FALSE,"Approval Form"}</definedName>
    <definedName name="wrn.Approval2." localSheetId="3" hidden="1">{#N/A,#N/A,FALSE,"Approval2"}</definedName>
    <definedName name="wrn.Approval2." hidden="1">{#N/A,#N/A,FALSE,"Approval2"}</definedName>
    <definedName name="wrn.Calculations." localSheetId="3" hidden="1">{"Calcs1",#N/A,FALSE,"Calc Shell";"Calcs2",#N/A,FALSE,"Calc Shell"}</definedName>
    <definedName name="wrn.Calculations." hidden="1">{"Calcs1",#N/A,FALSE,"Calc Shell";"Calcs2",#N/A,FALSE,"Calc Shell"}</definedName>
    <definedName name="wrn.Calculations.age66" localSheetId="3" hidden="1">{"Calcs1",#N/A,FALSE,"Calc Shell";"Calcs2",#N/A,FALSE,"Calc Shell"}</definedName>
    <definedName name="wrn.Calculations.age66" hidden="1">{"Calcs1",#N/A,FALSE,"Calc Shell";"Calcs2",#N/A,FALSE,"Calc Shell"}</definedName>
    <definedName name="wrn.Calculations.Age67" localSheetId="3" hidden="1">{"Calcs1",#N/A,FALSE,"Calc Shell";"Calcs2",#N/A,FALSE,"Calc Shell"}</definedName>
    <definedName name="wrn.Calculations.Age67" hidden="1">{"Calcs1",#N/A,FALSE,"Calc Shell";"Calcs2",#N/A,FALSE,"Calc Shell"}</definedName>
    <definedName name="wrn.Calculations.age67." localSheetId="3" hidden="1">{"Calcs1",#N/A,FALSE,"Calc Shell";"Calcs2",#N/A,FALSE,"Calc Shell"}</definedName>
    <definedName name="wrn.Calculations.age67." hidden="1">{"Calcs1",#N/A,FALSE,"Calc Shell";"Calcs2",#N/A,FALSE,"Calc Shell"}</definedName>
    <definedName name="wrn.Cosmos._.Report." localSheetId="3" hidden="1">{#N/A,#N/A,FALSE,"Cosmos Report"}</definedName>
    <definedName name="wrn.Cosmos._.Report." hidden="1">{#N/A,#N/A,FALSE,"Cosmos Report"}</definedName>
    <definedName name="wrn.EARLY." localSheetId="3" hidden="1">{"OUT_Early",#N/A,FALSE,"OUTPUT - Early";"OUT_Data",#N/A,FALSE,"OUTPUT - Data";"Calcs1",#N/A,FALSE,"Calc Shell";"Calcs2",#N/A,FALSE,"Calc Shell";"JS_Factors",#N/A,FALSE,"J&amp;S"}</definedName>
    <definedName name="wrn.EARLY." hidden="1">{"OUT_Early",#N/A,FALSE,"OUTPUT - Early";"OUT_Data",#N/A,FALSE,"OUTPUT - Data";"Calcs1",#N/A,FALSE,"Calc Shell";"Calcs2",#N/A,FALSE,"Calc Shell";"JS_Factors",#N/A,FALSE,"J&amp;S"}</definedName>
    <definedName name="wrn.EARLY.Age66" localSheetId="3" hidden="1">{"OUT_Early",#N/A,FALSE,"OUTPUT - Early";"OUT_Data",#N/A,FALSE,"OUTPUT - Data";"Calcs1",#N/A,FALSE,"Calc Shell";"Calcs2",#N/A,FALSE,"Calc Shell";"JS_Factors",#N/A,FALSE,"J&amp;S"}</definedName>
    <definedName name="wrn.EARLY.Age66" hidden="1">{"OUT_Early",#N/A,FALSE,"OUTPUT - Early";"OUT_Data",#N/A,FALSE,"OUTPUT - Data";"Calcs1",#N/A,FALSE,"Calc Shell";"Calcs2",#N/A,FALSE,"Calc Shell";"JS_Factors",#N/A,FALSE,"J&amp;S"}</definedName>
    <definedName name="wrn.EARLY.Age67" localSheetId="3" hidden="1">{"OUT_Early",#N/A,FALSE,"OUTPUT - Early";"OUT_Data",#N/A,FALSE,"OUTPUT - Data";"Calcs1",#N/A,FALSE,"Calc Shell";"Calcs2",#N/A,FALSE,"Calc Shell";"JS_Factors",#N/A,FALSE,"J&amp;S"}</definedName>
    <definedName name="wrn.EARLY.Age67" hidden="1">{"OUT_Early",#N/A,FALSE,"OUTPUT - Early";"OUT_Data",#N/A,FALSE,"OUTPUT - Data";"Calcs1",#N/A,FALSE,"Calc Shell";"Calcs2",#N/A,FALSE,"Calc Shell";"JS_Factors",#N/A,FALSE,"J&amp;S"}</definedName>
    <definedName name="wrn.EARLY.Age67." localSheetId="3" hidden="1">{"OUT_Early",#N/A,FALSE,"OUTPUT - Early";"OUT_Data",#N/A,FALSE,"OUTPUT - Data";"Calcs1",#N/A,FALSE,"Calc Shell";"Calcs2",#N/A,FALSE,"Calc Shell";"JS_Factors",#N/A,FALSE,"J&amp;S"}</definedName>
    <definedName name="wrn.EARLY.Age67." hidden="1">{"OUT_Early",#N/A,FALSE,"OUTPUT - Early";"OUT_Data",#N/A,FALSE,"OUTPUT - Data";"Calcs1",#N/A,FALSE,"Calc Shell";"Calcs2",#N/A,FALSE,"Calc Shell";"JS_Factors",#N/A,FALSE,"J&amp;S"}</definedName>
    <definedName name="wrn.Medical._.Ratio." localSheetId="3" hidden="1">{#N/A,#N/A,FALSE,"Medical Ratio"}</definedName>
    <definedName name="wrn.Medical._.Ratio." hidden="1">{#N/A,#N/A,FALSE,"Medical Ratio"}</definedName>
    <definedName name="wrn.Monthly._.Report._.less._.TOC." localSheetId="3"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wrn.Monthly._.Report._.less._.TOC." hidden="1">{#N/A,#N/A,FALSE,"Perf Highlights";#N/A,#N/A,FALSE,"Consol Highlights";#N/A,#N/A,FALSE,"Consol Earnings";#N/A,#N/A,FALSE,"Consol Balance Sheet";#N/A,#N/A,FALSE,"LSNA Company Results";#N/A,#N/A,FALSE,"LSI Company Results";#N/A,#N/A,FALSE,"Corporate Results";#N/A,#N/A,FALSE,"Corp Expenses";#N/A,#N/A,FALSE,"Unit Sales";#N/A,#N/A,FALSE,"Dollar Sales";#N/A,#N/A,FALSE,"Management Earnings";#N/A,#N/A,FALSE,"Inventory";#N/A,#N/A,FALSE,"Receivables"}</definedName>
    <definedName name="wrn.NORM_LATE." localSheetId="3" hidden="1">{"OUTPUT",#N/A,FALSE,"OUTPUT - Norm&amp;Late";"OUT_Data",#N/A,FALSE,"OUTPUT - Data";"Calcs1",#N/A,FALSE,"Calc Shell";"Calcs2",#N/A,FALSE,"Calc Shell";"JS_Factors",#N/A,FALSE,"J&amp;S"}</definedName>
    <definedName name="wrn.NORM_LATE." hidden="1">{"OUTPUT",#N/A,FALSE,"OUTPUT - Norm&amp;Late";"OUT_Data",#N/A,FALSE,"OUTPUT - Data";"Calcs1",#N/A,FALSE,"Calc Shell";"Calcs2",#N/A,FALSE,"Calc Shell";"JS_Factors",#N/A,FALSE,"J&amp;S"}</definedName>
    <definedName name="wrn.NORM_Late.age67" localSheetId="3" hidden="1">{"OUTPUT",#N/A,FALSE,"OUTPUT - Norm&amp;Late";"OUT_Data",#N/A,FALSE,"OUTPUT - Data";"Calcs1",#N/A,FALSE,"Calc Shell";"Calcs2",#N/A,FALSE,"Calc Shell";"JS_Factors",#N/A,FALSE,"J&amp;S"}</definedName>
    <definedName name="wrn.NORM_Late.age67" hidden="1">{"OUTPUT",#N/A,FALSE,"OUTPUT - Norm&amp;Late";"OUT_Data",#N/A,FALSE,"OUTPUT - Data";"Calcs1",#N/A,FALSE,"Calc Shell";"Calcs2",#N/A,FALSE,"Calc Shell";"JS_Factors",#N/A,FALSE,"J&amp;S"}</definedName>
    <definedName name="wrn.PI_Report." localSheetId="3" hidden="1">{"PI_Data",#N/A,TRUE,"P&amp;I Data"}</definedName>
    <definedName name="wrn.PI_Report." localSheetId="4" hidden="1">{"PI_Data",#N/A,TRUE,"P&amp;I Data"}</definedName>
    <definedName name="wrn.PI_Report." hidden="1">{"PI_Data",#N/A,TRUE,"P&amp;I Data"}</definedName>
    <definedName name="wrn.Print._.1_8."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Qutrly._.Report._.less._.TOC."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_.Report._.less._.TOC."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1" localSheetId="3"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Qutrly1"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wrn.Renewal." localSheetId="3" hidden="1">{#N/A,#N/A,FALSE,"Approval Form";#N/A,#N/A,FALSE,"Renewal";#N/A,#N/A,FALSE,"Cosmos Report"}</definedName>
    <definedName name="wrn.Renewal." hidden="1">{#N/A,#N/A,FALSE,"Approval Form";#N/A,#N/A,FALSE,"Renewal";#N/A,#N/A,FALSE,"Cosmos Report"}</definedName>
    <definedName name="wrn.Renewal._.Justification." localSheetId="3" hidden="1">{#N/A,#N/A,FALSE,"Renewal"}</definedName>
    <definedName name="wrn.Renewal._.Justification." hidden="1">{#N/A,#N/A,FALSE,"Renewal"}</definedName>
    <definedName name="wrn.report" hidden="1">#REF!</definedName>
    <definedName name="wrn.report." localSheetId="3" hidden="1">{"Page1",#N/A,FALSE,"Allocation";"Page2",#N/A,FALSE,"Allocation";"Page3",#N/A,FALSE,"Allocation";"Page4",#N/A,FALSE,"Allocation";"Page5",#N/A,FALSE,"Allocation"}</definedName>
    <definedName name="wrn.report." hidden="1">{"Page1",#N/A,FALSE,"Allocation";"Page2",#N/A,FALSE,"Allocation";"Page3",#N/A,FALSE,"Allocation";"Page4",#N/A,FALSE,"Allocation";"Page5",#N/A,FALSE,"Allocation"}</definedName>
    <definedName name="wrn.SMR_QTR." localSheetId="3" hidden="1">{"OUTPUT",#N/A,FALSE,"Dollar Sales (1)";"OUTPUT",#N/A,FALSE,"Unit Sales (1)";"OUTPUT",#N/A,FALSE,"Management Earnings (1)"}</definedName>
    <definedName name="wrn.SMR_QTR." hidden="1">{"OUTPUT",#N/A,FALSE,"Dollar Sales (1)";"OUTPUT",#N/A,FALSE,"Unit Sales (1)";"OUTPUT",#N/A,FALSE,"Management Earnings (1)"}</definedName>
    <definedName name="wrn.sum1." localSheetId="3">{"Summary","1",FALSE,"Summary"}</definedName>
    <definedName name="wrn.sum1.">{"Summary","1",FALSE,"Summary"}</definedName>
    <definedName name="wrn.SUMMARY." localSheetId="3" hidden="1">{"SUMMARY",#N/A,FALSE,"Summary"}</definedName>
    <definedName name="wrn.SUMMARY." hidden="1">{"SUMMARY",#N/A,FALSE,"Summary"}</definedName>
    <definedName name="wrn.TOTAL." localSheetId="3" hidden="1">{"SUMMARY",#N/A,TRUE,"Summary";"FULLSEAS",#N/A,TRUE,"Full &amp; Seas Emp";"TEMPS",#N/A,TRUE,"Temps";"CONTRACTORS",#N/A,TRUE,"Contractors";"CAPEXA",#N/A,TRUE,"Capital Expenditures";"CAPEXB",#N/A,TRUE,"Capital Expenditures"}</definedName>
    <definedName name="wrn.TOTAL." hidden="1">{"SUMMARY",#N/A,TRUE,"Summary";"FULLSEAS",#N/A,TRUE,"Full &amp; Seas Emp";"TEMPS",#N/A,TRUE,"Temps";"CONTRACTORS",#N/A,TRUE,"Contractors";"CAPEXA",#N/A,TRUE,"Capital Expenditures";"CAPEXB",#N/A,TRUE,"Capital Expenditures"}</definedName>
    <definedName name="wrn.TV." localSheetId="3" hidden="1">{"OUT_TV",#N/A,FALSE,"OUTPUT - TV";"OUT_Data",#N/A,FALSE,"OUTPUT - Data";"Calcs1",#N/A,FALSE,"Calc Shell";"Calcs2",#N/A,FALSE,"Calc Shell";"JS_Factors",#N/A,FALSE,"J&amp;S"}</definedName>
    <definedName name="wrn.TV." hidden="1">{"OUT_TV",#N/A,FALSE,"OUTPUT - TV";"OUT_Data",#N/A,FALSE,"OUTPUT - Data";"Calcs1",#N/A,FALSE,"Calc Shell";"Calcs2",#N/A,FALSE,"Calc Shell";"JS_Factors",#N/A,FALSE,"J&amp;S"}</definedName>
    <definedName name="wrn.TV.Age66" localSheetId="3" hidden="1">{"OUT_TV",#N/A,FALSE,"OUTPUT - TV";"OUT_Data",#N/A,FALSE,"OUTPUT - Data";"Calcs1",#N/A,FALSE,"Calc Shell";"Calcs2",#N/A,FALSE,"Calc Shell";"JS_Factors",#N/A,FALSE,"J&amp;S"}</definedName>
    <definedName name="wrn.TV.Age66" hidden="1">{"OUT_TV",#N/A,FALSE,"OUTPUT - TV";"OUT_Data",#N/A,FALSE,"OUTPUT - Data";"Calcs1",#N/A,FALSE,"Calc Shell";"Calcs2",#N/A,FALSE,"Calc Shell";"JS_Factors",#N/A,FALSE,"J&amp;S"}</definedName>
    <definedName name="wrn.tv.age67" localSheetId="3" hidden="1">{"OUT_TV",#N/A,FALSE,"OUTPUT - TV";"OUT_Data",#N/A,FALSE,"OUTPUT - Data";"Calcs1",#N/A,FALSE,"Calc Shell";"Calcs2",#N/A,FALSE,"Calc Shell";"JS_Factors",#N/A,FALSE,"J&amp;S"}</definedName>
    <definedName name="wrn.tv.age67" hidden="1">{"OUT_TV",#N/A,FALSE,"OUTPUT - TV";"OUT_Data",#N/A,FALSE,"OUTPUT - Data";"Calcs1",#N/A,FALSE,"Calc Shell";"Calcs2",#N/A,FALSE,"Calc Shell";"JS_Factors",#N/A,FALSE,"J&amp;S"}</definedName>
    <definedName name="wrn.TV.Age67." localSheetId="3" hidden="1">{"OUT_TV",#N/A,FALSE,"OUTPUT - TV";"OUT_Data",#N/A,FALSE,"OUTPUT - Data";"Calcs1",#N/A,FALSE,"Calc Shell";"Calcs2",#N/A,FALSE,"Calc Shell";"JS_Factors",#N/A,FALSE,"J&amp;S"}</definedName>
    <definedName name="wrn.TV.Age67." hidden="1">{"OUT_TV",#N/A,FALSE,"OUTPUT - TV";"OUT_Data",#N/A,FALSE,"OUTPUT - Data";"Calcs1",#N/A,FALSE,"Calc Shell";"Calcs2",#N/A,FALSE,"Calc Shell";"JS_Factors",#N/A,FALSE,"J&amp;S"}</definedName>
    <definedName name="wrn2.report." localSheetId="3" hidden="1">{"Page1",#N/A,FALSE,"Allocation";"Page2",#N/A,FALSE,"Allocation";"Page3",#N/A,FALSE,"Allocation";"Page4",#N/A,FALSE,"Allocation";"Page5",#N/A,FALSE,"Allocation"}</definedName>
    <definedName name="wrn2.report." hidden="1">{"Page1",#N/A,FALSE,"Allocation";"Page2",#N/A,FALSE,"Allocation";"Page3",#N/A,FALSE,"Allocation";"Page4",#N/A,FALSE,"Allocation";"Page5",#N/A,FALSE,"Allocation"}</definedName>
    <definedName name="wsss" localSheetId="3" hidden="1">{"Page1",#N/A,FALSE,"Allocation";"Page2",#N/A,FALSE,"Allocation";"Page3",#N/A,FALSE,"Allocation";"Page4",#N/A,FALSE,"Allocation";"Page5",#N/A,FALSE,"Allocation"}</definedName>
    <definedName name="wsss" hidden="1">{"Page1",#N/A,FALSE,"Allocation";"Page2",#N/A,FALSE,"Allocation";"Page3",#N/A,FALSE,"Allocation";"Page4",#N/A,FALSE,"Allocation";"Page5",#N/A,FALSE,"Allocation"}</definedName>
    <definedName name="www.NORM_LATE.Age67" localSheetId="3" hidden="1">{"OUTPUT",#N/A,FALSE,"OUTPUT - Norm&amp;Late";"OUT_Data",#N/A,FALSE,"OUTPUT - Data";"Calcs1",#N/A,FALSE,"Calc Shell";"Calcs2",#N/A,FALSE,"Calc Shell";"JS_Factors",#N/A,FALSE,"J&amp;S"}</definedName>
    <definedName name="www.NORM_LATE.Age67" hidden="1">{"OUTPUT",#N/A,FALSE,"OUTPUT - Norm&amp;Late";"OUT_Data",#N/A,FALSE,"OUTPUT - Data";"Calcs1",#N/A,FALSE,"Calc Shell";"Calcs2",#N/A,FALSE,"Calc Shell";"JS_Factors",#N/A,FALSE,"J&amp;S"}</definedName>
    <definedName name="x" localSheetId="3" hidden="1">{#N/A,#N/A,FALSE,"CTC Summary - EOY";#N/A,#N/A,FALSE,"CTC Summary - Wtavg"}</definedName>
    <definedName name="x" localSheetId="4" hidden="1">{#N/A,#N/A,FALSE,"Perf Highlights";#N/A,#N/A,FALSE,"Consol Highlights";#N/A,#N/A,FALSE,"Variance Analysis (Q)";#N/A,#N/A,FALSE,"Consol Earnings";#N/A,#N/A,FALSE,"Consol Cash Flow (Q)";#N/A,#N/A,FALSE,"Consol Balance Sheet";#N/A,#N/A,FALSE,"CSSC and CSI Expenses (Q)";#N/A,#N/A,FALSE,"LSNA Company Results";#N/A,#N/A,FALSE,"LSI Company Results";#N/A,#N/A,FALSE,"Corporate Results";#N/A,#N/A,FALSE,"Corp Expenses";#N/A,#N/A,FALSE,"Unit Sales";#N/A,#N/A,FALSE,"Dollar Sales";#N/A,#N/A,FALSE,"Management Earnings";#N/A,#N/A,FALSE,"Inventory";#N/A,#N/A,FALSE,"Receivables";#N/A,#N/A,FALSE,"CF From Ops (Q)";#N/A,#N/A,FALSE,"Gross Margin % (Q)";#N/A,#N/A,FALSE,"Mgmt Earnings % (Q)";#N/A,#N/A,FALSE,"Operating Expense % (Q)";#N/A,#N/A,FALSE,"Avg Unit SP (Q)";#N/A,#N/A,FALSE,"Avg Mgmt Inv-ROI (Q)";#N/A,#N/A,FALSE,"Capital"}</definedName>
    <definedName name="x" hidden="1">{#N/A,#N/A,FALSE,"CTC Summary - EOY";#N/A,#N/A,FALSE,"CTC Summary - Wtavg"}</definedName>
    <definedName name="xh" localSheetId="3">{"spreadsheet1-8","1",FALSE,"Scenarios 1-8";"spreadsheet1-8","2",FALSE,"Scenarios 1-8";"spreadsheet1-8","3",FALSE,"Scenarios 1-8";"spreadsheet1-8","4",FALSE,"Scenarios 1-8";"spreadsheet1-8","5",FALSE,"Scenarios 1-8";"spreadsheet1-8","6",FALSE,"Scenarios 1-8";"spreadsheet1-8","7",FALSE,"Scenarios 1-8";"spreadsheet1-8","8",FALSE,"Scenarios 1-8"}</definedName>
    <definedName name="xh">{"spreadsheet1-8","1",FALSE,"Scenarios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3">{"Spreadsheet9-16","9",FALSE,"Scenarios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l" localSheetId="3">{"Summary","1",FALSE,"Summary"}</definedName>
    <definedName name="xl">{"Summary","1",FALSE,"Summary"}</definedName>
    <definedName name="Xmax_col">31</definedName>
    <definedName name="xxxx" localSheetId="3" hidden="1">{"Page1",#N/A,FALSE,"Allocation";"Page2",#N/A,FALSE,"Allocation";"Page3",#N/A,FALSE,"Allocation";"Page4",#N/A,FALSE,"Allocation";"Page5",#N/A,FALSE,"Allocation"}</definedName>
    <definedName name="xxxx" hidden="1">{"Page1",#N/A,FALSE,"Allocation";"Page2",#N/A,FALSE,"Allocation";"Page3",#N/A,FALSE,"Allocation";"Page4",#N/A,FALSE,"Allocation";"Page5",#N/A,FALSE,"Allocation"}</definedName>
    <definedName name="xxxxx" localSheetId="3" hidden="1">{"Page1",#N/A,FALSE,"Allocation";"Page2",#N/A,FALSE,"Allocation";"Page3",#N/A,FALSE,"Allocation";"Page4",#N/A,FALSE,"Allocation";"Page5",#N/A,FALSE,"Allocation"}</definedName>
    <definedName name="xxxxx" hidden="1">{"Page1",#N/A,FALSE,"Allocation";"Page2",#N/A,FALSE,"Allocation";"Page3",#N/A,FALSE,"Allocation";"Page4",#N/A,FALSE,"Allocation";"Page5",#N/A,FALSE,"Allocation"}</definedName>
    <definedName name="y" localSheetId="3" hidden="1">{"OUTPUT",#N/A,FALSE,"Dollar Sales (1)";"OUTPUT",#N/A,FALSE,"Unit Sales (1)";"OUTPUT",#N/A,FALSE,"Management Earnings (1)"}</definedName>
    <definedName name="y" hidden="1">{"OUTPUT",#N/A,FALSE,"Dollar Sales (1)";"OUTPUT",#N/A,FALSE,"Unit Sales (1)";"OUTPUT",#N/A,FALSE,"Management Earnings (1)"}</definedName>
    <definedName name="YSAfee_2014">#REF!</definedName>
    <definedName name="YSAfee_2015">#REF!</definedName>
    <definedName name="z" localSheetId="3" hidden="1">{"Calcs1",#N/A,FALSE,"Calc Shell";"Calcs2",#N/A,FALSE,"Calc Shell"}</definedName>
    <definedName name="z" hidden="1">{"Calcs1",#N/A,FALSE,"Calc Shell";"Calcs2",#N/A,FALSE,"Calc Shell"}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 i="13" l="1"/>
  <c r="O51" i="13"/>
  <c r="A11" i="15" l="1"/>
  <c r="A12" i="15" s="1"/>
  <c r="G10" i="15"/>
  <c r="E10" i="15"/>
  <c r="D14" i="15"/>
  <c r="C14" i="15"/>
  <c r="E14" i="15" s="1"/>
  <c r="N53" i="13"/>
  <c r="O52" i="13"/>
  <c r="N51" i="13"/>
  <c r="N50" i="13"/>
  <c r="A50" i="13"/>
  <c r="A51" i="13" s="1"/>
  <c r="A52" i="13" s="1"/>
  <c r="A53" i="13" s="1"/>
  <c r="A54" i="13" s="1"/>
  <c r="P40" i="13"/>
  <c r="O53" i="13"/>
  <c r="P38" i="13"/>
  <c r="O36" i="13"/>
  <c r="P35" i="13"/>
  <c r="P34" i="13"/>
  <c r="P36" i="13" s="1"/>
  <c r="N36" i="13"/>
  <c r="P31" i="13"/>
  <c r="P30" i="13"/>
  <c r="P29" i="13"/>
  <c r="P28" i="13"/>
  <c r="P27" i="13"/>
  <c r="P26" i="13"/>
  <c r="O32" i="13"/>
  <c r="P25" i="13"/>
  <c r="P32" i="13" s="1"/>
  <c r="N22" i="13"/>
  <c r="P21" i="13"/>
  <c r="P20" i="13"/>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P18" i="13"/>
  <c r="P52" i="13" s="1"/>
  <c r="P17" i="13"/>
  <c r="P51" i="13" s="1"/>
  <c r="P16" i="13"/>
  <c r="A16" i="13"/>
  <c r="Q49" i="14"/>
  <c r="A38" i="14"/>
  <c r="A39" i="14" s="1"/>
  <c r="T37" i="14"/>
  <c r="B30" i="14"/>
  <c r="B32" i="14" s="1"/>
  <c r="B22" i="14"/>
  <c r="B14" i="14"/>
  <c r="T11" i="14"/>
  <c r="A11" i="14"/>
  <c r="A12" i="14" s="1"/>
  <c r="T10" i="14"/>
  <c r="O15" i="4"/>
  <c r="Q14" i="4"/>
  <c r="O14" i="4"/>
  <c r="O13" i="4"/>
  <c r="O12" i="4"/>
  <c r="M11" i="4"/>
  <c r="M12" i="4" s="1"/>
  <c r="O16" i="4"/>
  <c r="K11" i="4"/>
  <c r="A11" i="4"/>
  <c r="A12" i="4" s="1"/>
  <c r="P10" i="4"/>
  <c r="C12" i="4"/>
  <c r="F238" i="1"/>
  <c r="F237" i="1"/>
  <c r="C236" i="1"/>
  <c r="C231" i="1"/>
  <c r="C229" i="1"/>
  <c r="C233" i="1" s="1"/>
  <c r="A228" i="1"/>
  <c r="A229" i="1" s="1"/>
  <c r="F227" i="1"/>
  <c r="C218" i="1"/>
  <c r="C213" i="1" s="1"/>
  <c r="C211" i="1"/>
  <c r="A211" i="1"/>
  <c r="A212" i="1" s="1"/>
  <c r="A210" i="1"/>
  <c r="F210" i="1" s="1"/>
  <c r="F209" i="1"/>
  <c r="C209" i="1"/>
  <c r="E203" i="1"/>
  <c r="C200" i="1"/>
  <c r="C197" i="1"/>
  <c r="C195" i="1"/>
  <c r="C193" i="1"/>
  <c r="F192" i="1"/>
  <c r="A192" i="1"/>
  <c r="A193" i="1" s="1"/>
  <c r="F191" i="1"/>
  <c r="C175" i="1"/>
  <c r="C170" i="1" s="1"/>
  <c r="C172" i="1" s="1"/>
  <c r="C168" i="1"/>
  <c r="F167" i="1"/>
  <c r="A167" i="1"/>
  <c r="A168" i="1" s="1"/>
  <c r="F166" i="1"/>
  <c r="C144" i="1"/>
  <c r="A144" i="1"/>
  <c r="A145" i="1" s="1"/>
  <c r="F143" i="1"/>
  <c r="A143" i="1"/>
  <c r="F142" i="1"/>
  <c r="C128" i="1"/>
  <c r="A127" i="1"/>
  <c r="A128" i="1" s="1"/>
  <c r="F126" i="1"/>
  <c r="F98" i="1"/>
  <c r="A98" i="1"/>
  <c r="A99" i="1" s="1"/>
  <c r="F97" i="1"/>
  <c r="C96" i="1"/>
  <c r="C91" i="1" s="1"/>
  <c r="C93" i="1" s="1"/>
  <c r="A97" i="1"/>
  <c r="F96" i="1"/>
  <c r="F95" i="1"/>
  <c r="F94" i="1"/>
  <c r="F93" i="1"/>
  <c r="F92" i="1"/>
  <c r="F91" i="1"/>
  <c r="F90" i="1"/>
  <c r="F89" i="1"/>
  <c r="C89" i="1"/>
  <c r="F88" i="1"/>
  <c r="F87" i="1"/>
  <c r="A79" i="1"/>
  <c r="A80" i="1" s="1"/>
  <c r="F78" i="1"/>
  <c r="C78" i="1"/>
  <c r="C73" i="1" s="1"/>
  <c r="A78" i="1"/>
  <c r="F77" i="1"/>
  <c r="F76" i="1"/>
  <c r="F75" i="1"/>
  <c r="F74" i="1"/>
  <c r="F73" i="1"/>
  <c r="F72" i="1"/>
  <c r="F71" i="1"/>
  <c r="C71" i="1"/>
  <c r="C75" i="1" s="1"/>
  <c r="F70" i="1"/>
  <c r="F69" i="1"/>
  <c r="A63" i="1"/>
  <c r="F63" i="1" s="1"/>
  <c r="A62" i="1"/>
  <c r="F62" i="1" s="1"/>
  <c r="C50" i="1"/>
  <c r="C45" i="1" s="1"/>
  <c r="C47" i="1" s="1"/>
  <c r="C43" i="1"/>
  <c r="A43" i="1"/>
  <c r="A44" i="1" s="1"/>
  <c r="F42" i="1"/>
  <c r="A42" i="1"/>
  <c r="F41" i="1"/>
  <c r="C21" i="1"/>
  <c r="C16" i="1" s="1"/>
  <c r="F22" i="1"/>
  <c r="A22" i="1"/>
  <c r="A23" i="1" s="1"/>
  <c r="F21" i="1"/>
  <c r="F20" i="1"/>
  <c r="F19" i="1"/>
  <c r="F18" i="1"/>
  <c r="F17" i="1"/>
  <c r="F16" i="1"/>
  <c r="F15" i="1"/>
  <c r="F14" i="1"/>
  <c r="C14" i="1"/>
  <c r="C18" i="1" s="1"/>
  <c r="F13" i="1"/>
  <c r="F12" i="1"/>
  <c r="F49" i="14" l="1"/>
  <c r="R49" i="14"/>
  <c r="C135" i="1"/>
  <c r="C130" i="1" s="1"/>
  <c r="C151" i="1"/>
  <c r="C146" i="1" s="1"/>
  <c r="C148" i="1" s="1"/>
  <c r="A194" i="1"/>
  <c r="F193" i="1"/>
  <c r="A100" i="1"/>
  <c r="F99" i="1"/>
  <c r="F128" i="1"/>
  <c r="A129" i="1"/>
  <c r="P19" i="13"/>
  <c r="A169" i="1"/>
  <c r="F168" i="1"/>
  <c r="F229" i="1"/>
  <c r="A230" i="1"/>
  <c r="B24" i="14"/>
  <c r="A24" i="1"/>
  <c r="F23" i="1"/>
  <c r="A33" i="1"/>
  <c r="P53" i="13"/>
  <c r="A40" i="14"/>
  <c r="T39" i="14"/>
  <c r="A45" i="1"/>
  <c r="F44" i="1"/>
  <c r="A146" i="1"/>
  <c r="F145" i="1"/>
  <c r="A13" i="14"/>
  <c r="T12" i="14"/>
  <c r="O41" i="13"/>
  <c r="A213" i="1"/>
  <c r="F212" i="1"/>
  <c r="A81" i="1"/>
  <c r="F81" i="1" s="1"/>
  <c r="F80" i="1"/>
  <c r="C215" i="1"/>
  <c r="B17" i="14"/>
  <c r="B25" i="14" s="1"/>
  <c r="B34" i="14" s="1"/>
  <c r="P22" i="13"/>
  <c r="P50" i="13" s="1"/>
  <c r="P54" i="13" s="1"/>
  <c r="N41" i="13"/>
  <c r="N52" i="13" s="1"/>
  <c r="N54" i="13" s="1"/>
  <c r="A13" i="15"/>
  <c r="G12" i="15"/>
  <c r="F211" i="1"/>
  <c r="G49" i="14"/>
  <c r="N19" i="13"/>
  <c r="O22" i="13"/>
  <c r="F79" i="1"/>
  <c r="F144" i="1"/>
  <c r="B42" i="14"/>
  <c r="H49" i="14"/>
  <c r="O19" i="13"/>
  <c r="P39" i="13"/>
  <c r="P41" i="13" s="1"/>
  <c r="K10" i="4"/>
  <c r="T38" i="14"/>
  <c r="I49" i="14"/>
  <c r="G11" i="15"/>
  <c r="J49" i="14"/>
  <c r="N32" i="13"/>
  <c r="O54" i="13"/>
  <c r="F43" i="1"/>
  <c r="K49" i="14"/>
  <c r="L49" i="14"/>
  <c r="M49" i="14"/>
  <c r="N49" i="14"/>
  <c r="F127" i="1"/>
  <c r="F228" i="1"/>
  <c r="O49" i="14"/>
  <c r="P49" i="14"/>
  <c r="D53" i="14"/>
  <c r="E49" i="14"/>
  <c r="E8" i="1" l="1"/>
  <c r="P46" i="14"/>
  <c r="D46" i="14"/>
  <c r="J45" i="14"/>
  <c r="P44" i="14"/>
  <c r="D44" i="14"/>
  <c r="J43" i="14"/>
  <c r="O44" i="14"/>
  <c r="N46" i="14"/>
  <c r="H45" i="14"/>
  <c r="N44" i="14"/>
  <c r="H43" i="14"/>
  <c r="H47" i="14" s="1"/>
  <c r="M44" i="14"/>
  <c r="G43" i="14"/>
  <c r="L44" i="14"/>
  <c r="J44" i="14"/>
  <c r="P43" i="14"/>
  <c r="D43" i="14"/>
  <c r="H44" i="14"/>
  <c r="R44" i="14"/>
  <c r="F44" i="14"/>
  <c r="Q44" i="14"/>
  <c r="E44" i="14"/>
  <c r="K43" i="14"/>
  <c r="K47" i="14" s="1"/>
  <c r="I45" i="14"/>
  <c r="F46" i="14"/>
  <c r="R43" i="14"/>
  <c r="K45" i="14"/>
  <c r="N43" i="14"/>
  <c r="F45" i="14"/>
  <c r="H46" i="14"/>
  <c r="J46" i="14"/>
  <c r="E43" i="14"/>
  <c r="I43" i="14"/>
  <c r="R46" i="14"/>
  <c r="D45" i="14"/>
  <c r="E46" i="14"/>
  <c r="N45" i="14"/>
  <c r="P45" i="14"/>
  <c r="R45" i="14"/>
  <c r="Q46" i="14"/>
  <c r="O46" i="14"/>
  <c r="L46" i="14"/>
  <c r="Q43" i="14"/>
  <c r="E45" i="14"/>
  <c r="G45" i="14"/>
  <c r="M46" i="14"/>
  <c r="Q45" i="14"/>
  <c r="M45" i="14"/>
  <c r="K46" i="14"/>
  <c r="L43" i="14"/>
  <c r="I46" i="14"/>
  <c r="K44" i="14"/>
  <c r="I44" i="14"/>
  <c r="G46" i="14"/>
  <c r="F43" i="14"/>
  <c r="F47" i="14" s="1"/>
  <c r="M43" i="14"/>
  <c r="G44" i="14"/>
  <c r="O43" i="14"/>
  <c r="O45" i="14"/>
  <c r="L45" i="14"/>
  <c r="A34" i="1"/>
  <c r="F33" i="1"/>
  <c r="P42" i="13"/>
  <c r="K53" i="14"/>
  <c r="E53" i="14"/>
  <c r="R53" i="14"/>
  <c r="Q53" i="14"/>
  <c r="P53" i="14"/>
  <c r="O53" i="14"/>
  <c r="N53" i="14"/>
  <c r="M53" i="14"/>
  <c r="L53" i="14"/>
  <c r="A14" i="15"/>
  <c r="G14" i="15" s="1"/>
  <c r="G13" i="15"/>
  <c r="A14" i="14"/>
  <c r="T13" i="14"/>
  <c r="F24" i="1"/>
  <c r="A25" i="1"/>
  <c r="A130" i="1"/>
  <c r="F129" i="1"/>
  <c r="A147" i="1"/>
  <c r="F146" i="1"/>
  <c r="K12" i="4"/>
  <c r="O9" i="4"/>
  <c r="A231" i="1"/>
  <c r="F230" i="1"/>
  <c r="A46" i="1"/>
  <c r="F45" i="1"/>
  <c r="A101" i="1"/>
  <c r="F100" i="1"/>
  <c r="O42" i="13"/>
  <c r="C132" i="1"/>
  <c r="E7" i="1" s="1"/>
  <c r="F194" i="1"/>
  <c r="A195" i="1"/>
  <c r="N42" i="13"/>
  <c r="A214" i="1"/>
  <c r="F213" i="1"/>
  <c r="A41" i="14"/>
  <c r="T40" i="14"/>
  <c r="A170" i="1"/>
  <c r="F169" i="1"/>
  <c r="A215" i="1" l="1"/>
  <c r="F214" i="1"/>
  <c r="B45" i="14"/>
  <c r="H50" i="14"/>
  <c r="H54" i="14"/>
  <c r="H56" i="14" s="1"/>
  <c r="O47" i="14"/>
  <c r="I47" i="14"/>
  <c r="A196" i="1"/>
  <c r="F195" i="1"/>
  <c r="E47" i="14"/>
  <c r="F50" i="14"/>
  <c r="F54" i="14"/>
  <c r="A148" i="1"/>
  <c r="F147" i="1"/>
  <c r="M47" i="14"/>
  <c r="J47" i="14"/>
  <c r="K14" i="4"/>
  <c r="K17" i="4"/>
  <c r="K18" i="4" s="1"/>
  <c r="A131" i="1"/>
  <c r="F130" i="1"/>
  <c r="B44" i="14"/>
  <c r="F25" i="1"/>
  <c r="A26" i="1"/>
  <c r="N47" i="14"/>
  <c r="K50" i="14"/>
  <c r="K54" i="14"/>
  <c r="K56" i="14" s="1"/>
  <c r="A47" i="1"/>
  <c r="F46" i="1"/>
  <c r="F170" i="1"/>
  <c r="A171" i="1"/>
  <c r="T41" i="14"/>
  <c r="A42" i="14"/>
  <c r="L47" i="14"/>
  <c r="R47" i="14"/>
  <c r="B46" i="14"/>
  <c r="Q47" i="14"/>
  <c r="A102" i="1"/>
  <c r="F101" i="1"/>
  <c r="D47" i="14"/>
  <c r="B43" i="14"/>
  <c r="A15" i="14"/>
  <c r="T14" i="14"/>
  <c r="A232" i="1"/>
  <c r="F231" i="1"/>
  <c r="A35" i="1"/>
  <c r="F35" i="1" s="1"/>
  <c r="F34" i="1"/>
  <c r="G47" i="14"/>
  <c r="F56" i="14" l="1"/>
  <c r="A27" i="1"/>
  <c r="F26" i="1"/>
  <c r="E54" i="14"/>
  <c r="E50" i="14"/>
  <c r="A43" i="14"/>
  <c r="T42" i="14"/>
  <c r="G50" i="14"/>
  <c r="G54" i="14"/>
  <c r="A132" i="1"/>
  <c r="F131" i="1"/>
  <c r="R54" i="14"/>
  <c r="R50" i="14"/>
  <c r="A233" i="1"/>
  <c r="F232" i="1"/>
  <c r="L50" i="14"/>
  <c r="L54" i="14"/>
  <c r="A197" i="1"/>
  <c r="F196" i="1"/>
  <c r="I50" i="14"/>
  <c r="I54" i="14"/>
  <c r="I56" i="14" s="1"/>
  <c r="A16" i="14"/>
  <c r="T15" i="14"/>
  <c r="Q54" i="14"/>
  <c r="Q50" i="14"/>
  <c r="N54" i="14"/>
  <c r="N50" i="14"/>
  <c r="A172" i="1"/>
  <c r="F171" i="1"/>
  <c r="O54" i="14"/>
  <c r="O50" i="14"/>
  <c r="B47" i="14"/>
  <c r="J50" i="14"/>
  <c r="J54" i="14"/>
  <c r="J56" i="14" s="1"/>
  <c r="D54" i="14"/>
  <c r="D50" i="14"/>
  <c r="F47" i="1"/>
  <c r="A48" i="1"/>
  <c r="M54" i="14"/>
  <c r="M50" i="14"/>
  <c r="F102" i="1"/>
  <c r="A103" i="1"/>
  <c r="F148" i="1"/>
  <c r="A149" i="1"/>
  <c r="A216" i="1"/>
  <c r="F215" i="1"/>
  <c r="R56" i="14" l="1"/>
  <c r="L56" i="14"/>
  <c r="G56" i="14"/>
  <c r="B54" i="14"/>
  <c r="D56" i="14"/>
  <c r="A217" i="1"/>
  <c r="F216" i="1"/>
  <c r="O56" i="14"/>
  <c r="A198" i="1"/>
  <c r="F197" i="1"/>
  <c r="B50" i="14"/>
  <c r="A133" i="1"/>
  <c r="F132" i="1"/>
  <c r="A173" i="1"/>
  <c r="F172" i="1"/>
  <c r="E56" i="14"/>
  <c r="Q56" i="14"/>
  <c r="A150" i="1"/>
  <c r="F149" i="1"/>
  <c r="A104" i="1"/>
  <c r="F103" i="1"/>
  <c r="A44" i="14"/>
  <c r="T43" i="14"/>
  <c r="T16" i="14"/>
  <c r="A17" i="14"/>
  <c r="M56" i="14"/>
  <c r="F48" i="1"/>
  <c r="A49" i="1"/>
  <c r="N56" i="14"/>
  <c r="A234" i="1"/>
  <c r="F233" i="1"/>
  <c r="A28" i="1"/>
  <c r="F27" i="1"/>
  <c r="A174" i="1" l="1"/>
  <c r="F173" i="1"/>
  <c r="F133" i="1"/>
  <c r="A134" i="1"/>
  <c r="F234" i="1"/>
  <c r="A235" i="1"/>
  <c r="A29" i="1"/>
  <c r="F28" i="1"/>
  <c r="A151" i="1"/>
  <c r="F150" i="1"/>
  <c r="A18" i="14"/>
  <c r="T17" i="14"/>
  <c r="A45" i="14"/>
  <c r="T44" i="14"/>
  <c r="A199" i="1"/>
  <c r="F198" i="1"/>
  <c r="A105" i="1"/>
  <c r="F104" i="1"/>
  <c r="A218" i="1"/>
  <c r="F217" i="1"/>
  <c r="B56" i="14"/>
  <c r="B61" i="14" s="1"/>
  <c r="C62" i="14" s="1"/>
  <c r="A50" i="1"/>
  <c r="F49" i="1"/>
  <c r="A19" i="14" l="1"/>
  <c r="T18" i="14"/>
  <c r="A152" i="1"/>
  <c r="F151" i="1"/>
  <c r="F29" i="1"/>
  <c r="A30" i="1"/>
  <c r="A236" i="1"/>
  <c r="F235" i="1"/>
  <c r="A135" i="1"/>
  <c r="F134" i="1"/>
  <c r="F50" i="1"/>
  <c r="A51" i="1"/>
  <c r="A219" i="1"/>
  <c r="F218" i="1"/>
  <c r="F105" i="1"/>
  <c r="A106" i="1"/>
  <c r="A200" i="1"/>
  <c r="F199" i="1"/>
  <c r="A46" i="14"/>
  <c r="T45" i="14"/>
  <c r="A175" i="1"/>
  <c r="F174" i="1"/>
  <c r="A176" i="1" l="1"/>
  <c r="F175" i="1"/>
  <c r="A47" i="14"/>
  <c r="T46" i="14"/>
  <c r="A107" i="1"/>
  <c r="F106" i="1"/>
  <c r="A136" i="1"/>
  <c r="F136" i="1" s="1"/>
  <c r="F135" i="1"/>
  <c r="A153" i="1"/>
  <c r="F152" i="1"/>
  <c r="F51" i="1"/>
  <c r="A52" i="1"/>
  <c r="A31" i="1"/>
  <c r="F30" i="1"/>
  <c r="A237" i="1"/>
  <c r="A238" i="1" s="1"/>
  <c r="F236" i="1"/>
  <c r="A201" i="1"/>
  <c r="F200" i="1"/>
  <c r="A220" i="1"/>
  <c r="F219" i="1"/>
  <c r="A20" i="14"/>
  <c r="T19" i="14"/>
  <c r="A21" i="14" l="1"/>
  <c r="T20" i="14"/>
  <c r="F220" i="1"/>
  <c r="A221" i="1"/>
  <c r="A108" i="1"/>
  <c r="F107" i="1"/>
  <c r="A53" i="1"/>
  <c r="F52" i="1"/>
  <c r="A154" i="1"/>
  <c r="F153" i="1"/>
  <c r="A202" i="1"/>
  <c r="A203" i="1" s="1"/>
  <c r="F201" i="1"/>
  <c r="F202" i="1" s="1"/>
  <c r="F203" i="1" s="1"/>
  <c r="A49" i="14"/>
  <c r="T47" i="14"/>
  <c r="A32" i="1"/>
  <c r="F32" i="1" s="1"/>
  <c r="F31" i="1"/>
  <c r="A177" i="1"/>
  <c r="F176" i="1"/>
  <c r="A155" i="1" l="1"/>
  <c r="F154" i="1"/>
  <c r="A54" i="1"/>
  <c r="F53" i="1"/>
  <c r="A222" i="1"/>
  <c r="F222" i="1" s="1"/>
  <c r="F221" i="1"/>
  <c r="A178" i="1"/>
  <c r="F177" i="1"/>
  <c r="A109" i="1"/>
  <c r="A110" i="1" s="1"/>
  <c r="F108" i="1"/>
  <c r="A50" i="14"/>
  <c r="T49" i="14"/>
  <c r="A22" i="14"/>
  <c r="T21" i="14"/>
  <c r="A111" i="1" l="1"/>
  <c r="F110" i="1"/>
  <c r="A180" i="1"/>
  <c r="A179" i="1"/>
  <c r="F179" i="1" s="1"/>
  <c r="F178" i="1"/>
  <c r="A55" i="1"/>
  <c r="F54" i="1"/>
  <c r="A52" i="14"/>
  <c r="T50" i="14"/>
  <c r="A23" i="14"/>
  <c r="T22" i="14"/>
  <c r="A156" i="1"/>
  <c r="F155" i="1"/>
  <c r="A53" i="14" l="1"/>
  <c r="T52" i="14"/>
  <c r="F55" i="1"/>
  <c r="A56" i="1"/>
  <c r="A181" i="1"/>
  <c r="F180" i="1"/>
  <c r="A24" i="14"/>
  <c r="T23" i="14"/>
  <c r="A157" i="1"/>
  <c r="F156" i="1"/>
  <c r="A112" i="1"/>
  <c r="F111" i="1"/>
  <c r="A25" i="14" l="1"/>
  <c r="T24" i="14"/>
  <c r="F157" i="1"/>
  <c r="A158" i="1"/>
  <c r="F112" i="1"/>
  <c r="A113" i="1"/>
  <c r="A182" i="1"/>
  <c r="F181" i="1"/>
  <c r="A57" i="1"/>
  <c r="F56" i="1"/>
  <c r="A54" i="14"/>
  <c r="T53" i="14"/>
  <c r="A56" i="14" l="1"/>
  <c r="T54" i="14"/>
  <c r="A58" i="1"/>
  <c r="F57" i="1"/>
  <c r="A183" i="1"/>
  <c r="F182" i="1"/>
  <c r="A159" i="1"/>
  <c r="F158" i="1"/>
  <c r="F113" i="1"/>
  <c r="A114" i="1"/>
  <c r="A26" i="14"/>
  <c r="T25" i="14"/>
  <c r="A115" i="1" l="1"/>
  <c r="F114" i="1"/>
  <c r="A27" i="14"/>
  <c r="T26" i="14"/>
  <c r="A59" i="1"/>
  <c r="F58" i="1"/>
  <c r="A160" i="1"/>
  <c r="F160" i="1" s="1"/>
  <c r="F159" i="1"/>
  <c r="A184" i="1"/>
  <c r="A185" i="1" s="1"/>
  <c r="F183" i="1"/>
  <c r="F184" i="1" s="1"/>
  <c r="F185" i="1" s="1"/>
  <c r="A57" i="14"/>
  <c r="T56" i="14"/>
  <c r="A59" i="14" l="1"/>
  <c r="T57" i="14"/>
  <c r="F59" i="1"/>
  <c r="A60" i="1"/>
  <c r="A28" i="14"/>
  <c r="T27" i="14"/>
  <c r="A116" i="1"/>
  <c r="F115" i="1"/>
  <c r="F116" i="1" l="1"/>
  <c r="A117" i="1"/>
  <c r="A29" i="14"/>
  <c r="T28" i="14"/>
  <c r="A61" i="1"/>
  <c r="F61" i="1" s="1"/>
  <c r="F60" i="1"/>
  <c r="A60" i="14"/>
  <c r="A61" i="14" s="1"/>
  <c r="T61" i="14" s="1"/>
  <c r="T59" i="14"/>
  <c r="F117" i="1" l="1"/>
  <c r="A118" i="1"/>
  <c r="A30" i="14"/>
  <c r="T29" i="14"/>
  <c r="A119" i="1" l="1"/>
  <c r="F118" i="1"/>
  <c r="A31" i="14"/>
  <c r="T30" i="14"/>
  <c r="A32" i="14" l="1"/>
  <c r="T31" i="14"/>
  <c r="A120" i="1"/>
  <c r="F120" i="1" s="1"/>
  <c r="F119" i="1"/>
  <c r="A33" i="14" l="1"/>
  <c r="T32" i="14"/>
  <c r="A34" i="14" l="1"/>
  <c r="T34" i="14" s="1"/>
  <c r="T33" i="14"/>
</calcChain>
</file>

<file path=xl/sharedStrings.xml><?xml version="1.0" encoding="utf-8"?>
<sst xmlns="http://schemas.openxmlformats.org/spreadsheetml/2006/main" count="648" uniqueCount="410">
  <si>
    <t xml:space="preserve">Pacific Gas and Electric Company </t>
  </si>
  <si>
    <t>A&amp;G Adjustments by FERC Account</t>
  </si>
  <si>
    <t>FERC 920: Administrative and General Salaries</t>
  </si>
  <si>
    <t>Line Item</t>
  </si>
  <si>
    <t xml:space="preserve">Description </t>
  </si>
  <si>
    <t xml:space="preserve">Amount </t>
  </si>
  <si>
    <t>Adjustment Type</t>
  </si>
  <si>
    <t>FERC Form 1</t>
  </si>
  <si>
    <t>FERC Form 2</t>
  </si>
  <si>
    <t>Total Recorded FERC 920</t>
  </si>
  <si>
    <t>Adjustments</t>
  </si>
  <si>
    <t xml:space="preserve">Accrual to Cash Basis </t>
  </si>
  <si>
    <t>NP&amp;S Centralized Services</t>
  </si>
  <si>
    <t>Total FERC 920 Adjustments</t>
  </si>
  <si>
    <t>Total Recorded Adjusted FERC 920</t>
  </si>
  <si>
    <t>FERC 921: Office Supplies and Expenses</t>
  </si>
  <si>
    <t>Total Recorded FERC 921</t>
  </si>
  <si>
    <t>Not seeking recovery</t>
  </si>
  <si>
    <t>Total FERC 921 Adjustments</t>
  </si>
  <si>
    <t>Total Recorded Adjusted FERC 921</t>
  </si>
  <si>
    <t>FERC 922: Administrative Expense Transfer Credit</t>
  </si>
  <si>
    <t>Total Recorded FERC 922</t>
  </si>
  <si>
    <t>CS Cap: Capitalization (Labor)</t>
  </si>
  <si>
    <t>CS Cap: Capitalization (M&amp;S)</t>
  </si>
  <si>
    <t>Total FERC 922 Adjustments</t>
  </si>
  <si>
    <t>Total Recorded Adjusted FERC 922</t>
  </si>
  <si>
    <t>FERC 923: Outside Services</t>
  </si>
  <si>
    <t>Total Recorded FERC 923</t>
  </si>
  <si>
    <t>Total FERC 923 Adjustments</t>
  </si>
  <si>
    <t>Total Recorded Adjusted FERC 923</t>
  </si>
  <si>
    <t>FERC 924: Property Insurance (Nuclear and Non Nuclear)</t>
  </si>
  <si>
    <t>Total Recorded FERC 924</t>
  </si>
  <si>
    <t>Nuclear Property Insurance</t>
  </si>
  <si>
    <t>Total FERC 924 Adjustments</t>
  </si>
  <si>
    <t>Total Recorded Adjusted FERC 924</t>
  </si>
  <si>
    <t>FERC 925: Injuries and Damages</t>
  </si>
  <si>
    <t>Total Recorded FERC 925</t>
  </si>
  <si>
    <t>Liability Insurance - Nuclear</t>
  </si>
  <si>
    <t>Litigation and Damages</t>
  </si>
  <si>
    <t>Third Party Claims</t>
  </si>
  <si>
    <t>Total FERC 925 Adjustments</t>
  </si>
  <si>
    <t>Total Recorded Adjusted FERC 925</t>
  </si>
  <si>
    <t>FERC 926: Pension and Benefits</t>
  </si>
  <si>
    <t>Total Recorded FERC 926</t>
  </si>
  <si>
    <t>Total FERC 926 Adjustments</t>
  </si>
  <si>
    <t>Total Recorded Adjusted FERC 926</t>
  </si>
  <si>
    <t>FERC 927: Franchise Fees</t>
  </si>
  <si>
    <t>Total Recorded FERC 927</t>
  </si>
  <si>
    <t>Remove Franchise Fee from A&amp;G</t>
  </si>
  <si>
    <t>Total FERC 927 Adjustments</t>
  </si>
  <si>
    <t>Total Recorded Adjusted FERC 927</t>
  </si>
  <si>
    <t>FERC 930.1 and 930.2: General Advertising Expense and Miscellaneous and General Expense</t>
  </si>
  <si>
    <t>Total Recorded FERC 930.1 and 930.2</t>
  </si>
  <si>
    <t>Total FERC 930.1 and 930.2 Adjustments</t>
  </si>
  <si>
    <t>Total Recorded Adjusted FERC 930.1 and 930.2</t>
  </si>
  <si>
    <t>FERC 935: Maintenance of General Plant</t>
  </si>
  <si>
    <t>Total Recorded FERC 935</t>
  </si>
  <si>
    <t>Total FERC 935 Adjustments</t>
  </si>
  <si>
    <t>Total Recorded Adjusted FERC 935</t>
  </si>
  <si>
    <t xml:space="preserve">Line </t>
  </si>
  <si>
    <t>Description</t>
  </si>
  <si>
    <t>Reference</t>
  </si>
  <si>
    <t xml:space="preserve">Liability Insurance </t>
  </si>
  <si>
    <t>Placeholder</t>
  </si>
  <si>
    <t>WP_19-AandG</t>
  </si>
  <si>
    <t>Sum of Adjustments</t>
  </si>
  <si>
    <t>Sum</t>
  </si>
  <si>
    <t>Line 109</t>
  </si>
  <si>
    <t>Line 102 + Line 104</t>
  </si>
  <si>
    <t>Line 209</t>
  </si>
  <si>
    <t>Line 202 + Line 204</t>
  </si>
  <si>
    <t>Line 309</t>
  </si>
  <si>
    <t>Line 302 + Line 304</t>
  </si>
  <si>
    <t>Line 409</t>
  </si>
  <si>
    <t>Line 402 + Line 404</t>
  </si>
  <si>
    <t>FF1 323, L. 181, col b</t>
  </si>
  <si>
    <t>FF2 325, L. 254, col b</t>
  </si>
  <si>
    <t>FF1 323, L. 182, col b</t>
  </si>
  <si>
    <t>FF2 325, L. 255, col b</t>
  </si>
  <si>
    <t>FF1 323, L. 183, col b</t>
  </si>
  <si>
    <t>FF2 325, L. 256, col b</t>
  </si>
  <si>
    <t>FF1 323, L. 184, col b</t>
  </si>
  <si>
    <t>FF2 325, L. 257, col b</t>
  </si>
  <si>
    <t>FF1 323, L. 185, col b</t>
  </si>
  <si>
    <t>FF2 325, L. 258, col b</t>
  </si>
  <si>
    <t>FF1 323, L. 186, col b</t>
  </si>
  <si>
    <t>FF2 325, L. 259, col b</t>
  </si>
  <si>
    <t>FF1 323, L. 187, col b</t>
  </si>
  <si>
    <t>FF2 325, L. 260, col b</t>
  </si>
  <si>
    <t>FF1 323, L. 188, col b</t>
  </si>
  <si>
    <t>FF2 325, L. 261, col b</t>
  </si>
  <si>
    <t>FF1 323, L. 196, col b</t>
  </si>
  <si>
    <t>FF2 325, L. 269, col b</t>
  </si>
  <si>
    <t>Line 509</t>
  </si>
  <si>
    <t>Line 502 + Line 504</t>
  </si>
  <si>
    <t>Line 609</t>
  </si>
  <si>
    <t>Line 602 + Line 604</t>
  </si>
  <si>
    <t>Line 709</t>
  </si>
  <si>
    <t>Line 702 + Line 704</t>
  </si>
  <si>
    <t>Line 809</t>
  </si>
  <si>
    <t>Line 802 + Line 804</t>
  </si>
  <si>
    <t>Line 909</t>
  </si>
  <si>
    <t>Line 902 + Line 904</t>
  </si>
  <si>
    <t>Line 1009</t>
  </si>
  <si>
    <t>Line 1002 + Line 1004</t>
  </si>
  <si>
    <t>Tab</t>
  </si>
  <si>
    <t>FF1 323, L. 191 and L. 192, col b</t>
  </si>
  <si>
    <t>FF2 325, L. 264 and L. 265, col b</t>
  </si>
  <si>
    <t>Table of Contents</t>
  </si>
  <si>
    <t>Support for Schedule 19 - Administrative and General Expense</t>
  </si>
  <si>
    <t>Tab 19-1</t>
  </si>
  <si>
    <t>Tab 19-2</t>
  </si>
  <si>
    <t>Note 1</t>
  </si>
  <si>
    <t>Funded Plans Trust Contributions - Accrual to Cash Basis</t>
  </si>
  <si>
    <t>NP&amp;S Adjustment</t>
  </si>
  <si>
    <t>Non A&amp;G</t>
  </si>
  <si>
    <t>Remove Non A&amp;G</t>
  </si>
  <si>
    <t>Employee Benefits</t>
  </si>
  <si>
    <t>Officer Benefits</t>
  </si>
  <si>
    <t>Other</t>
  </si>
  <si>
    <t>Officer STIP</t>
  </si>
  <si>
    <t>Note 1:</t>
  </si>
  <si>
    <t>Not Seeking Recovery -  Officer STIP</t>
  </si>
  <si>
    <t>Officer Compensation</t>
  </si>
  <si>
    <t>Allocations</t>
  </si>
  <si>
    <t>Intervenor Compensation</t>
  </si>
  <si>
    <t>MCI Exchange Rights</t>
  </si>
  <si>
    <t xml:space="preserve">Run SAP report queries by FERC account and specified year to show detailed account activity and details.  For annual recorded A&amp;G expenses, evaluate transactions and </t>
  </si>
  <si>
    <t>make adjustments, such as removing amounts not sought for recovery, accrual to cash basis for certain costs to more accurately represent the cost of service, and removing</t>
  </si>
  <si>
    <t>Officer compensation.</t>
  </si>
  <si>
    <t>Administrative and General Expense Adjustments by FERC Account</t>
  </si>
  <si>
    <t>Administrative and General Expense Liability Insurance and Injuries and Damages</t>
  </si>
  <si>
    <t>Recorded Adjusted Liability Insurance and Injuries and Damages (FERC 925)</t>
  </si>
  <si>
    <t>Injuries and Damages</t>
  </si>
  <si>
    <r>
      <t xml:space="preserve">D&amp;O
</t>
    </r>
    <r>
      <rPr>
        <b/>
        <vertAlign val="superscript"/>
        <sz val="11"/>
        <rFont val="Calibri"/>
        <family val="2"/>
        <scheme val="minor"/>
      </rPr>
      <t xml:space="preserve">Note </t>
    </r>
    <r>
      <rPr>
        <b/>
        <vertAlign val="superscript"/>
        <sz val="11"/>
        <rFont val="Calibri"/>
        <family val="2"/>
      </rPr>
      <t>2</t>
    </r>
    <r>
      <rPr>
        <b/>
        <sz val="11"/>
        <rFont val="Calibri"/>
        <family val="2"/>
        <scheme val="minor"/>
      </rPr>
      <t xml:space="preserve">
</t>
    </r>
    <r>
      <rPr>
        <b/>
        <sz val="9"/>
        <rFont val="Calibri"/>
        <family val="2"/>
        <scheme val="minor"/>
      </rPr>
      <t>(excl calc)</t>
    </r>
  </si>
  <si>
    <r>
      <t xml:space="preserve">Nuclear
</t>
    </r>
    <r>
      <rPr>
        <b/>
        <vertAlign val="superscript"/>
        <sz val="11"/>
        <rFont val="Calibri"/>
        <family val="2"/>
        <scheme val="minor"/>
      </rPr>
      <t xml:space="preserve">Note </t>
    </r>
    <r>
      <rPr>
        <b/>
        <vertAlign val="superscript"/>
        <sz val="11"/>
        <rFont val="Calibri"/>
        <family val="2"/>
      </rPr>
      <t>2</t>
    </r>
    <r>
      <rPr>
        <b/>
        <sz val="11"/>
        <rFont val="Calibri"/>
        <family val="2"/>
        <scheme val="minor"/>
      </rPr>
      <t xml:space="preserve">
</t>
    </r>
    <r>
      <rPr>
        <b/>
        <sz val="9"/>
        <rFont val="Calibri"/>
        <family val="2"/>
        <scheme val="minor"/>
      </rPr>
      <t>(recover GRC)</t>
    </r>
  </si>
  <si>
    <r>
      <t xml:space="preserve">Reserves
</t>
    </r>
    <r>
      <rPr>
        <b/>
        <vertAlign val="superscript"/>
        <sz val="11"/>
        <rFont val="Calibri"/>
        <family val="2"/>
        <scheme val="minor"/>
      </rPr>
      <t xml:space="preserve">Note </t>
    </r>
    <r>
      <rPr>
        <b/>
        <vertAlign val="superscript"/>
        <sz val="11"/>
        <rFont val="Calibri"/>
        <family val="2"/>
      </rPr>
      <t>3</t>
    </r>
    <r>
      <rPr>
        <b/>
        <sz val="11"/>
        <rFont val="Calibri"/>
        <family val="2"/>
        <scheme val="minor"/>
      </rPr>
      <t xml:space="preserve">
</t>
    </r>
    <r>
      <rPr>
        <b/>
        <sz val="9"/>
        <rFont val="Calibri"/>
        <family val="2"/>
        <scheme val="minor"/>
      </rPr>
      <t>(accr to cash)</t>
    </r>
  </si>
  <si>
    <r>
      <t xml:space="preserve">Not
Seeking Recovery
</t>
    </r>
    <r>
      <rPr>
        <b/>
        <vertAlign val="superscript"/>
        <sz val="11"/>
        <rFont val="Calibri"/>
        <family val="2"/>
        <scheme val="minor"/>
      </rPr>
      <t>Note 3</t>
    </r>
  </si>
  <si>
    <t>Notes:</t>
  </si>
  <si>
    <t>1)  PG&amp;E uses an average of the Labor and Plant Factors for liability insurance, excluding Directors and Officers (D&amp;O)</t>
  </si>
  <si>
    <t>2)  Remove from Liability Insurance:</t>
  </si>
  <si>
    <t xml:space="preserve">     a)  D&amp;O because it is allocated to the functional areas, including NWT, based on the labor allocation factor.</t>
  </si>
  <si>
    <t xml:space="preserve">     b)  Nuclear because it is generation and recovered from customers through the GRC.</t>
  </si>
  <si>
    <t>Liability insurance adjustments are based on a break down of liability insurance components provided by the responsible</t>
  </si>
  <si>
    <t>accountant, and based on the cost center representing the functional organization for nuclear.</t>
  </si>
  <si>
    <t xml:space="preserve">     a)  Estimated change in reserves balance based on reserve specific accounts.  This is an accrual to cash adjustment.</t>
  </si>
  <si>
    <t xml:space="preserve">     b)  Amounts not sought for recovery from customers based on an evaluation of specific matters.</t>
  </si>
  <si>
    <t>Total Liability and Injuries and Damages</t>
  </si>
  <si>
    <t xml:space="preserve">and nuclear insurance, and Injuries and Damages to calculate the Network Transmission portion of these costs.  </t>
  </si>
  <si>
    <t>3)  Remove from Liability Insurance and Injuries and Damages:</t>
  </si>
  <si>
    <t>Line</t>
  </si>
  <si>
    <t>Totals</t>
  </si>
  <si>
    <t>NWT STIP Amount</t>
  </si>
  <si>
    <t>exclude</t>
  </si>
  <si>
    <t>elec ops, only</t>
  </si>
  <si>
    <t>Administrative and General Expense non-Executive Short Term Incentive Plan Award Assigned to Network Transmission</t>
  </si>
  <si>
    <t>Removal from Administrative and General Expense Gains and Losses associated with Employee Deferred Compensation</t>
  </si>
  <si>
    <t>Tab 19-4</t>
  </si>
  <si>
    <t>Tab 19-3</t>
  </si>
  <si>
    <t>CPUC Regualtory Accounts</t>
  </si>
  <si>
    <t>Utility</t>
  </si>
  <si>
    <t>Corporation Charge to Utility</t>
  </si>
  <si>
    <t>Note 2</t>
  </si>
  <si>
    <t>2)  The Corporation primarily supports the Utility, therefore, 99% of Corporation costs are charged to the Utility.</t>
  </si>
  <si>
    <t>A&amp;G Adjustment for Employee Deferred Compensation Gains and Losses (FERC 923)</t>
  </si>
  <si>
    <t>Corporation 99% Charge to Utility</t>
  </si>
  <si>
    <t>Corporation</t>
  </si>
  <si>
    <t>Total</t>
  </si>
  <si>
    <t>Workers' Compensation Reserve</t>
  </si>
  <si>
    <t>Recorded Adjusted Gross STIP</t>
  </si>
  <si>
    <t>Total Utility &amp; Corporation Non Officer STIP Assigned to NWT</t>
  </si>
  <si>
    <t>Calculation of Recorded Adjusted Utility and Corporation non-Officer STIP</t>
  </si>
  <si>
    <t>BTL Allocation for Benefits</t>
  </si>
  <si>
    <t>BTL Allocation</t>
  </si>
  <si>
    <t>Remove Adjustment Allocations for Capitalizaiton - Labor</t>
  </si>
  <si>
    <t>Remove Adjustment Allocations for Capitalizaiton - materials &amp; supplies</t>
  </si>
  <si>
    <t>Capital Allocation on Adjs</t>
  </si>
  <si>
    <t>Capital Allocation</t>
  </si>
  <si>
    <t>Adjs Net of BTL</t>
  </si>
  <si>
    <t>BTL Allocation on Adjs</t>
  </si>
  <si>
    <t>Adjs Net of BTL and Capital</t>
  </si>
  <si>
    <t>BTL Allocation on Adj</t>
  </si>
  <si>
    <t>[C = A + B]</t>
  </si>
  <si>
    <t>Line No.</t>
  </si>
  <si>
    <t>Components of Officer Compensation and Benefits</t>
  </si>
  <si>
    <t>Affiliates</t>
  </si>
  <si>
    <t xml:space="preserve">Total </t>
  </si>
  <si>
    <t>WP Reference</t>
  </si>
  <si>
    <t xml:space="preserve">FERC Account </t>
  </si>
  <si>
    <t>Note</t>
  </si>
  <si>
    <t>a</t>
  </si>
  <si>
    <t>1.</t>
  </si>
  <si>
    <t>b</t>
  </si>
  <si>
    <t>Total Base Salaries:</t>
  </si>
  <si>
    <t xml:space="preserve">Total STIP: </t>
  </si>
  <si>
    <t>FERC 920</t>
  </si>
  <si>
    <t>a.</t>
  </si>
  <si>
    <t>Employee Active benefits</t>
  </si>
  <si>
    <t>- Medical (net of Employee Contributions)</t>
  </si>
  <si>
    <t>WP 5-8</t>
  </si>
  <si>
    <t>- Dental (net of Employee Contributions)</t>
  </si>
  <si>
    <t>WP 5-25</t>
  </si>
  <si>
    <t>- Vision (net of Employee Contributions)</t>
  </si>
  <si>
    <t>WP 5-36</t>
  </si>
  <si>
    <t>- Employee Contribution (itemized for November estimate)</t>
  </si>
  <si>
    <t>- Group Life and Accidental Death and Dismemberment</t>
  </si>
  <si>
    <t>WP 5-52</t>
  </si>
  <si>
    <t>- Wellness</t>
  </si>
  <si>
    <t>WP 1A-14 and WP 1A-26</t>
  </si>
  <si>
    <t>- Employee Assistance Program (EAP)</t>
  </si>
  <si>
    <t>Total Employee Active Benefits:</t>
  </si>
  <si>
    <t>FERC 926</t>
  </si>
  <si>
    <t>b.</t>
  </si>
  <si>
    <t>Employee Other benefits</t>
  </si>
  <si>
    <t>- Relocation</t>
  </si>
  <si>
    <t>- Tuition Refund</t>
  </si>
  <si>
    <t>Total Employee Other Benefits:</t>
  </si>
  <si>
    <t>c.</t>
  </si>
  <si>
    <t>Retirement Savings Plan (401k)</t>
  </si>
  <si>
    <t>WP 5-66</t>
  </si>
  <si>
    <t>d.</t>
  </si>
  <si>
    <t>Retirement Plan - Non Qualified</t>
  </si>
  <si>
    <t>WP 4-43</t>
  </si>
  <si>
    <t>e.</t>
  </si>
  <si>
    <t>Leave and Short Term Disability</t>
  </si>
  <si>
    <t>WP 1A-16</t>
  </si>
  <si>
    <t>Total Employee Benefits (sum of a, b, c, d, and e)</t>
  </si>
  <si>
    <t>c</t>
  </si>
  <si>
    <t>Total LOB Officer Compensation and Benefits</t>
  </si>
  <si>
    <t>[a]</t>
  </si>
  <si>
    <t>Although not required by Resolution (Res) E-4693, PG&amp;E has removed the compensation and benefits for all officers (Securities and Exchange (SEC) Rule 240.3b-7 and non-SEC Rule 3.b-7 officers).</t>
  </si>
  <si>
    <t>[b]</t>
  </si>
  <si>
    <t>[c]</t>
  </si>
  <si>
    <t>FERC 921</t>
  </si>
  <si>
    <t>FERC 923</t>
  </si>
  <si>
    <t>CPUC Regulatory Account - CEMA</t>
  </si>
  <si>
    <t>Notes</t>
  </si>
  <si>
    <t>FERC 923/926</t>
  </si>
  <si>
    <t>Financial</t>
  </si>
  <si>
    <t>Recorded Utility Non Officer STIP</t>
  </si>
  <si>
    <t>Remove 50% Conversion</t>
  </si>
  <si>
    <t>Base STIP Net of BTL</t>
  </si>
  <si>
    <t>STIP Net of BTL and Capital</t>
  </si>
  <si>
    <t>Total Officer Compensation and Benefits Adjustment</t>
  </si>
  <si>
    <t xml:space="preserve">evaluated and adjustments made as described in notes (2) and (3) below. </t>
  </si>
  <si>
    <t>PG&amp;E runs an SAP report by FERC account 925 for the specified year.  Annual recorded A&amp;G expense transactions are</t>
  </si>
  <si>
    <t>Rate settlement, PG&amp;E will recover third party claims and litigation settlements and judgements on an accrual basis.</t>
  </si>
  <si>
    <t>Reportable Fire Ignitions</t>
  </si>
  <si>
    <t>Electric Operations</t>
  </si>
  <si>
    <t>Total Dig-Ins Reduction</t>
  </si>
  <si>
    <t>Gas Operations</t>
  </si>
  <si>
    <t>Safe Dam Operating Capacity (SDOC)</t>
  </si>
  <si>
    <t>DCPP Reliability and Safety Indicator</t>
  </si>
  <si>
    <t>Generation</t>
  </si>
  <si>
    <t>911 Emergency Response</t>
  </si>
  <si>
    <t>Reliability</t>
  </si>
  <si>
    <t>Days Away, Restricted &amp; Transferred (DART) Rate</t>
  </si>
  <si>
    <t>Workforce Safety</t>
  </si>
  <si>
    <t>Electric</t>
  </si>
  <si>
    <t>Gas</t>
  </si>
  <si>
    <t>Support LOBs</t>
  </si>
  <si>
    <t>Total Electric Operations Non-Officer STIP</t>
  </si>
  <si>
    <t>Non-Officer STIP from Line 125</t>
  </si>
  <si>
    <t>Electric Operations Non-Officer STIP - Assigned to NWT Based on Total Company Labor Factor</t>
  </si>
  <si>
    <t>Remove Butte Fire claims costs</t>
  </si>
  <si>
    <t>Not seeking recovery of Contribution to Wildfire Fund - Shareholder (AB 1054)</t>
  </si>
  <si>
    <t>Remove balancing account amounts</t>
  </si>
  <si>
    <t>Remove Franchise Fees - Recover through a TRR factor</t>
  </si>
  <si>
    <t>For the 2020 STIP Plan, STIP Metrics Percentages vary by LOB.</t>
  </si>
  <si>
    <t>Utility STIP Non Officer (FERC 920)</t>
  </si>
  <si>
    <t>Corporation STIP Non Officer (FERC 923)</t>
  </si>
  <si>
    <t>DIFFERENCE Allocated by Metric Pursuant to Partial Settlement Agreement Less Allocated based on Total Company Labor Factor</t>
  </si>
  <si>
    <t>Non-Officer STIP - Assigned to NWT by Metric (Pursuant to the 20 Formula Rate Settlement Agreement)</t>
  </si>
  <si>
    <t>Assign to NWT by STIP Metric using Labor Factors as a % of Total Electric Allocation Factor</t>
  </si>
  <si>
    <r>
      <rPr>
        <b/>
        <sz val="11"/>
        <color theme="1"/>
        <rFont val="Calibri"/>
        <family val="2"/>
        <scheme val="minor"/>
      </rPr>
      <t>TO20 SETTLEMENT AGREEMENT - Assignment to NWT Varies by Metric</t>
    </r>
    <r>
      <rPr>
        <sz val="11"/>
        <color theme="1"/>
        <rFont val="Calibri"/>
        <family val="2"/>
        <scheme val="minor"/>
      </rPr>
      <t xml:space="preserve">
1) Exclude DCPP Reliability and Safety Indicator, Electric Disribution, Gas Transmission, Gas Distribution and Gas Station. 
2) Assign STIP metrics to Network Trasmission (NWT) as follows: 
- Public Safety (Vegetation Management and System Hardening) and Electric Substation using NWT O&amp;M labor allocator
- Employee Safety (Timely Correction Action and Quality of Corrective Actions) using total company O&amp;M labor allocator
- Customer Satisfaction and Earnings from Operations using total company O&amp;M labor allocator subject to change as necessary to reflect the resolution of these issues in a final non-appealable TO18 decision															</t>
    </r>
  </si>
  <si>
    <t>Base salary amounts shown are before allocations for below-the-line and capital.</t>
  </si>
  <si>
    <t>Employee Benefit amounts shown are Gross Total before allocations for below-the-line and capital.</t>
  </si>
  <si>
    <t>FERC 923/920</t>
  </si>
  <si>
    <t>Severance</t>
  </si>
  <si>
    <t>Not seeking recovery - Officer Compensation and Benefits</t>
  </si>
  <si>
    <t>Remove Customer Care Meter Reader Severance costs recovered through the CPUC SmartMeter Balancing Accoiunt</t>
  </si>
  <si>
    <t>CPUC Regulatory Amount - MEBA</t>
  </si>
  <si>
    <t>Not Seeking Recovery - Director STIP</t>
  </si>
  <si>
    <t>CPUC Regulatory Amount - ERBBA</t>
  </si>
  <si>
    <t>External Professional Fees - Wildfires</t>
  </si>
  <si>
    <t xml:space="preserve">Remove Butte Fire External Professional Fees </t>
  </si>
  <si>
    <t>External Professional Fees - Bankruptcy</t>
  </si>
  <si>
    <t>CORP External Professional Fees - Wildfires</t>
  </si>
  <si>
    <t>CORP External Professional Fees - Bankruptcy</t>
  </si>
  <si>
    <t>CORP Deferred Compensation Gains/Losses</t>
  </si>
  <si>
    <t>Remove Non-Qualified Retirement Plans Gains/Losses</t>
  </si>
  <si>
    <t>CORP Officer STIP</t>
  </si>
  <si>
    <t>CORP Officer Compensation</t>
  </si>
  <si>
    <t xml:space="preserve"> </t>
  </si>
  <si>
    <t>Utility Allocaitons</t>
  </si>
  <si>
    <t>Pursuant to the TO20 global settlement agreement, PG&amp;E shall recover a one time TCA of $7.4M. Refer to the global settlement, sections 4.8.3 and 4.8.4 (TO20 Settlement in FERC Docket ER19-13-000)</t>
  </si>
  <si>
    <t>Each LOB is allocated STIP dollars based on its proportional share of total accrued STIP shown in the Totals column of lines 201-204 above.</t>
  </si>
  <si>
    <t>Assign to NWT using as a % of Total Electric Allocation Factor
Line 210 * 211</t>
  </si>
  <si>
    <t>NWT STIP Amount
Line 210 * 214</t>
  </si>
  <si>
    <t>Change to NWT Gross STIP amount pursuant to Settlement Agreement
Line 216 - 212</t>
  </si>
  <si>
    <t>ADD Transition Cost Adjustment Pursuant to the TO20 Global Settlement</t>
  </si>
  <si>
    <t>Remove Bankruptcy External Professional Fees (CPUC POR Decision 20-05-053, pages 75 and 77)</t>
  </si>
  <si>
    <t>Not Seeking Recovery -Remove Employee contributions for Health Care Reimbursements Accounts and Dependent Care Reimbursements account</t>
  </si>
  <si>
    <r>
      <t xml:space="preserve">Employee Benefits:  </t>
    </r>
    <r>
      <rPr>
        <sz val="11"/>
        <color theme="1"/>
        <rFont val="Arial"/>
        <family val="2"/>
      </rPr>
      <t>The benefit amounts are based on 2020 actuals and allocated consistent with the 77M.</t>
    </r>
  </si>
  <si>
    <t>Removal from Administrative and General Expense Officer Compensation and Benefits</t>
  </si>
  <si>
    <t>Utility - Adjustment Allocations for below-the-line and capitalization associated with the Removal of employee benefits on lines 710-712 above.</t>
  </si>
  <si>
    <t>Line 216 + Line 218</t>
  </si>
  <si>
    <t>2021 Officer Compensation and Benefits</t>
  </si>
  <si>
    <r>
      <t xml:space="preserve">Base Salaries: </t>
    </r>
    <r>
      <rPr>
        <sz val="11"/>
        <color theme="1"/>
        <rFont val="Arial"/>
        <family val="2"/>
      </rPr>
      <t>The base salary reflects 2021 year end actuals.</t>
    </r>
  </si>
  <si>
    <t>2021 Recorded</t>
  </si>
  <si>
    <t>2021 Recorded
Deferred Compensation
Gain / Loss</t>
  </si>
  <si>
    <t>Year 2021 STIP Non-Officer - Assignment to Network Transmission</t>
  </si>
  <si>
    <t>CPUC Regulatory Account - CAVAMA</t>
  </si>
  <si>
    <t>CPUC Regulatory Amount - GO Sales</t>
  </si>
  <si>
    <t>CPUC Regulatory Amount - WMPMA</t>
  </si>
  <si>
    <t>Remove Climate Adaptation Vulnerability Assessment Memorandum Account Amounts</t>
  </si>
  <si>
    <t>Remove Catastrophic Event Memorandum Account Amounts</t>
  </si>
  <si>
    <t>Remove COVID-19 Pandemic Protections Memorandum Account Amounts</t>
  </si>
  <si>
    <t>Remove General Office Sale Memorandum Account Amounts</t>
  </si>
  <si>
    <t>Remove Regional Plan Memorandum Account Amounts</t>
  </si>
  <si>
    <t>CPUC Regulatory Amount - RPMA</t>
  </si>
  <si>
    <t>CPUC Regulatory Amount - CPPMA</t>
  </si>
  <si>
    <t>Remove Wildfire Mitigation Plan Memorandum Account Amounts</t>
  </si>
  <si>
    <t>Utility -  Adjustment Allocations for below-the-line and capitalization associated with the Removal of Director STIP on Line 111</t>
  </si>
  <si>
    <t>CPUC Regulatory Amount - FRMMA</t>
  </si>
  <si>
    <t>Remove Fire Risk Mitigation Memorandum Account Amounts</t>
  </si>
  <si>
    <t>Remove Major Emergency Balancing Account Amounts</t>
  </si>
  <si>
    <t>Remove North Bay Wildfire External Professional Fees</t>
  </si>
  <si>
    <t>Remove Energy Recovery Bonds Balancing Account Amounts</t>
  </si>
  <si>
    <t>Remove Camp Wildfire External Professional Fees</t>
  </si>
  <si>
    <t>Remove North Bay Wildfire and Camp Wildfire External Professional Fees
(North Bay -$11.7M + $0.004 Camp )</t>
  </si>
  <si>
    <t>External Professional Fees - CPUC WEMA Regulatory Account</t>
  </si>
  <si>
    <t>Remove CPUC Regulatory Assets for the deferral of Dixie Fire and Fly Fire external legal fees recorded to the Wildfire Expense Memorandum Account
(Dixie Fire $5.7M + Fly Fire $0.9M)</t>
  </si>
  <si>
    <t>Capital Credit Reclassification Adjustment</t>
  </si>
  <si>
    <t>Not seeking recovery - Remove net Nuclear Property Insurance and Nuclear Electric Insurance Limited (NEIL) distributions.  Nuclear Property Insurance amounts are recovered under the CPUC jurisdiction in the GRCs.
(Nuclear Property Insurance $4.9M - NEIL Distributions $9.9M)</t>
  </si>
  <si>
    <r>
      <t xml:space="preserve">CPUC Regulatory Assets
</t>
    </r>
    <r>
      <rPr>
        <b/>
        <vertAlign val="superscript"/>
        <sz val="11"/>
        <rFont val="Calibri"/>
        <family val="2"/>
        <scheme val="minor"/>
      </rPr>
      <t>Note 4</t>
    </r>
  </si>
  <si>
    <r>
      <t xml:space="preserve">Bankruptcy Distributions
</t>
    </r>
    <r>
      <rPr>
        <b/>
        <vertAlign val="superscript"/>
        <sz val="11"/>
        <rFont val="Calibri"/>
        <family val="2"/>
        <scheme val="minor"/>
      </rPr>
      <t>Note 5</t>
    </r>
  </si>
  <si>
    <t>4)  Remove CPUC Regulatory Assets that defer liability insurance and third party claims expenses.</t>
  </si>
  <si>
    <r>
      <t xml:space="preserve">FERC Reclassification Adjustments
</t>
    </r>
    <r>
      <rPr>
        <b/>
        <vertAlign val="superscript"/>
        <sz val="11"/>
        <rFont val="Calibri"/>
        <family val="2"/>
        <scheme val="minor"/>
      </rPr>
      <t>Note 6</t>
    </r>
  </si>
  <si>
    <t xml:space="preserve">5)  Add Litigation and damages payments that were on hold due to PG&amp;E's bankruptcy status. </t>
  </si>
  <si>
    <t>These payments were distributed in 2021 (PG&amp;E emerged from bankruptcy on July 1, 2020).</t>
  </si>
  <si>
    <t xml:space="preserve">Typically, litigation payments are recorded to Account 925, but Bankruptcy distribution payments were posted under a  </t>
  </si>
  <si>
    <t xml:space="preserve">separate liability general ledger account outside Account 925. Bankruptcy payments were added to capture the total amount </t>
  </si>
  <si>
    <t>of year 2020 payments.</t>
  </si>
  <si>
    <t xml:space="preserve">On a total Company basis, the recorded capital credit amount is correct; however, the amounts recorded to certain FERC </t>
  </si>
  <si>
    <t xml:space="preserve">accounts were incorrect.  This reclassification adjustment re-aligns the capital credit with the correct FERC accounts.  </t>
  </si>
  <si>
    <t xml:space="preserve">The total capital credit reclassification adjusting entry is shown below on a FERC Form 1 Electric basis:
</t>
  </si>
  <si>
    <t xml:space="preserve">6)  Make reclassification Adjustment to correct year 2021 capital credit amounts recorded to the wrong FERC accounts.  </t>
  </si>
  <si>
    <t>2021
Recorded
Adjusted
($000's)</t>
  </si>
  <si>
    <t>2021
Recorded</t>
  </si>
  <si>
    <t>Litigation and damages payments that were on hold due to PG&amp;E’s bankruptcy status.  These payments were distributed in 2021.  PG&amp;E emerged from bankruptcy on July 1, 2020.  Typically, litigation payments are recorded to Account 925, but Bankruptcy distribution payments were posted under a separate liability general ledger account outside Account 925. Bankruptcy payments were added to capture the total amount of year 2020 payments.</t>
  </si>
  <si>
    <t>Liability Insurance - CPUC Regulatory Accounts</t>
  </si>
  <si>
    <t>Remove CPUC Regulatory Asset adjustments that defer a portion of liability insurance.  The deferred amounts represents liability insurance to be recovered under the CPUC jurisdiction in a future period.  The regulatory asset expense deferrals need to be removed to show the actual total cost of liability insurance.</t>
  </si>
  <si>
    <t>Remove CPUC Regulatory Asset adjustments that defer a portion of third party claims costs.  The deferred amounts represents third party claims costs to be recovered under the CPUC jurisdiction in a future period.  The regulatory asset expense deferrals need to be removed to show the actual total cost of third party claims.</t>
  </si>
  <si>
    <t>Pension, PBOPs Medical and Life and LTD</t>
  </si>
  <si>
    <t>Remove accounting error</t>
  </si>
  <si>
    <t>Wire-Down Events Due to Equipment Failure</t>
  </si>
  <si>
    <t>Large Overpressure Events Rate</t>
  </si>
  <si>
    <t>Gas Customer Emergency Response (minutes)</t>
  </si>
  <si>
    <t>Customers Experiencing Multiple Interruptions (CEMI)-Unplanned</t>
  </si>
  <si>
    <t>Average Speed of Answer (ASA) for Emergencies</t>
  </si>
  <si>
    <t>Serious Injuries Actuals (SIF excluding fatalities)</t>
  </si>
  <si>
    <t>% of SIF Investigations Completed in 30 days</t>
  </si>
  <si>
    <t>% of SIF Corrective Actions Completely Timely</t>
  </si>
  <si>
    <t>Non-GAAP Core Earnings per Share</t>
  </si>
  <si>
    <t>Support Orgs</t>
  </si>
  <si>
    <t>Adj to remove STIP assoc with four Non-Officers</t>
  </si>
  <si>
    <r>
      <t xml:space="preserve">Short Term Incentive Plan (STIP): </t>
    </r>
    <r>
      <rPr>
        <sz val="11"/>
        <color theme="1"/>
        <rFont val="Arial"/>
        <family val="2"/>
      </rPr>
      <t>PG&amp;E excludes all officer STIP costs</t>
    </r>
  </si>
  <si>
    <t>Officer STIP includes the removal of STIP payments to 4 non-officers based on 2021 actuals</t>
  </si>
  <si>
    <t>Reclassification Adjustment to correct year 2021 capital credit amounts recorded to the wrong FERC accounts.  On a total Company basis, the recorded capital credit amount is correct; however, the amounts recorded to certain FERC accounts were incorrect.  This reclassification adjustment re-aligns the capital credit with the correct FERC accounts.  The total capital credit reclassification adjusting entry is shown below on a FERC Form 1 Electric basis:
FERC account 922     $40M
FERC account 925     $19M
FERC account 926    ($62M)
FERC account 408     $3M
Total Adjustment     $0</t>
  </si>
  <si>
    <t xml:space="preserve">PG&amp;E did not make this adjustment beginning with the RY2022 Update filing.  Pursuant to the FERC approved TO20 Formula </t>
  </si>
  <si>
    <t>Total Adjustment     $0</t>
  </si>
  <si>
    <t>FERC account 922     $40M</t>
  </si>
  <si>
    <t>FERC account 925     $19M</t>
  </si>
  <si>
    <t>FERC account 926    ($62M)</t>
  </si>
  <si>
    <t>FERC account 408     $3M</t>
  </si>
  <si>
    <t>Recorded Gross STIP - Net of BTL</t>
  </si>
  <si>
    <t>CORP Pension, PBOPs Medical and Life and LTD</t>
  </si>
  <si>
    <t>Utility:  Recorded Adjusted Net STIP</t>
  </si>
  <si>
    <t>STIP Base Accrual to Cash Adj - N/A</t>
  </si>
  <si>
    <t>Accrual to Cash Adj - N/A</t>
  </si>
  <si>
    <t>Corp:  Recorded Adjusted Net STIP</t>
  </si>
  <si>
    <t>Utility and Corporation:  Total Recorded Adjusted Net STIP</t>
  </si>
  <si>
    <t xml:space="preserve">1)  Deferred Compensation can earn a gain or a loss and is recorded in a notional investment account.  Deferred </t>
  </si>
  <si>
    <t>compensation and any associated gains/losses are returned to employees at a future date.</t>
  </si>
  <si>
    <t>Lit &amp; Stl - confid amt</t>
  </si>
  <si>
    <t>AB1054 WF Fund  pmt, net of insur recov - SH funded</t>
  </si>
  <si>
    <t>check 1</t>
  </si>
  <si>
    <t>check 2</t>
  </si>
  <si>
    <t>WF + nonWF</t>
  </si>
  <si>
    <t>Change 2021 - 2020</t>
  </si>
  <si>
    <t>A&amp;G cap cr adj</t>
  </si>
  <si>
    <t>Lit &amp; Stl rsves</t>
  </si>
  <si>
    <t>Lit &amp; Stl pmts</t>
  </si>
  <si>
    <t>Claims rsves</t>
  </si>
  <si>
    <t>Claims pmts</t>
  </si>
  <si>
    <t>A&amp;G Cap CR Adj</t>
  </si>
  <si>
    <t>check 3</t>
  </si>
  <si>
    <t>no ck - confid data</t>
  </si>
  <si>
    <t>no ck - removed $22K Butte and $336.5M EMA Dixie Fire RA Def with remaining confid</t>
  </si>
  <si>
    <t>no ck</t>
  </si>
  <si>
    <t>check 4</t>
  </si>
  <si>
    <t xml:space="preserve">Remove Bankruptcy External Professional Fees (CPUC POR Decision 20-05-053, pages 75 and 77). The year 2021 Corporation bankruptcy fees include a true-down expense credit adjustment of previously accrued 2019 and 2020 expenses to reflect the final invoice payment for these professional fees in March 2021. The removal of this negative expense amount results in a positive $1.5 million regulatory adjustment.  </t>
  </si>
  <si>
    <t>Corporation - Adjustment Allocations for below-the-line associated with the (1) accrual to cash adjustment for funded plans Qualified Retirement Pension Plan and Postretirement Trust Contributions - Life, and (2) removal of Officer benefits</t>
  </si>
  <si>
    <t>Not seeking recovery - Officer Compensation and Benefits
($6.8M Labor + $1.6M Non-Qualified Retirement Plans + $0.5M Benefits)</t>
  </si>
  <si>
    <t>Probation Fees</t>
  </si>
  <si>
    <t>Remove Probation Fees PG&amp;E for work related to  administration (e.g., meetings, filings), analyzing information and orders, discussing strategy for reponses to orders, drafting responses, hearing preparation, preparing legal advice and research, and reviewing documents</t>
  </si>
  <si>
    <t>CORP Allocations</t>
  </si>
  <si>
    <t>removed</t>
  </si>
  <si>
    <t>prev 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</si>
</sst>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quot;$&quot;* #,##0.00000_);_(&quot;$&quot;* \(#,##0.00000\);_(&quot;$&quot;* &quot;-&quot;??_);_(@_)"/>
    <numFmt numFmtId="168" formatCode="_(* #,##0.0_);_(* \(#,##0.0\);_(* &quot;-&quot;??_);_(@_)"/>
    <numFmt numFmtId="169" formatCode="&quot;$&quot;#,##0"/>
    <numFmt numFmtId="170" formatCode="0.0"/>
    <numFmt numFmtId="171" formatCode="&quot;$&quot;#,##0.0"/>
    <numFmt numFmtId="172" formatCode="_(* #,##0.000_);_(* \(#,##0.000\);_(* &quot;-&quot;??_);_(@_)"/>
  </numFmts>
  <fonts count="59" x14ac:knownFonts="1">
    <font>
      <sz val="10"/>
      <name val="Arial"/>
      <family val="2"/>
    </font>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1"/>
      <name val="Calibri"/>
      <family val="2"/>
      <scheme val="minor"/>
    </font>
    <font>
      <b/>
      <sz val="12"/>
      <name val="Calibri"/>
      <family val="2"/>
      <scheme val="minor"/>
    </font>
    <font>
      <sz val="11"/>
      <name val="Calibri"/>
      <family val="2"/>
      <scheme val="minor"/>
    </font>
    <font>
      <i/>
      <sz val="11"/>
      <color rgb="FFFF0000"/>
      <name val="Calibri"/>
      <family val="2"/>
      <scheme val="minor"/>
    </font>
    <font>
      <i/>
      <u/>
      <sz val="11"/>
      <name val="Calibri"/>
      <family val="2"/>
      <scheme val="minor"/>
    </font>
    <font>
      <sz val="12"/>
      <name val="Calibri"/>
      <family val="2"/>
      <scheme val="minor"/>
    </font>
    <font>
      <b/>
      <u/>
      <sz val="12"/>
      <name val="Calibri"/>
      <family val="2"/>
      <scheme val="minor"/>
    </font>
    <font>
      <b/>
      <sz val="10"/>
      <name val="Calibri"/>
      <family val="2"/>
      <scheme val="minor"/>
    </font>
    <font>
      <sz val="10"/>
      <name val="Calibri"/>
      <family val="2"/>
      <scheme val="minor"/>
    </font>
    <font>
      <b/>
      <i/>
      <sz val="11"/>
      <name val="Calibri"/>
      <family val="2"/>
      <scheme val="minor"/>
    </font>
    <font>
      <b/>
      <vertAlign val="superscript"/>
      <sz val="11"/>
      <name val="Calibri"/>
      <family val="2"/>
      <scheme val="minor"/>
    </font>
    <font>
      <b/>
      <vertAlign val="superscript"/>
      <sz val="11"/>
      <name val="Calibri"/>
      <family val="2"/>
    </font>
    <font>
      <b/>
      <sz val="9"/>
      <name val="Calibri"/>
      <family val="2"/>
      <scheme val="minor"/>
    </font>
    <font>
      <b/>
      <sz val="11"/>
      <color theme="1"/>
      <name val="Calibri"/>
      <family val="2"/>
      <scheme val="minor"/>
    </font>
    <font>
      <b/>
      <u/>
      <sz val="11"/>
      <color theme="1"/>
      <name val="Calibri"/>
      <family val="2"/>
      <scheme val="minor"/>
    </font>
    <font>
      <b/>
      <sz val="10"/>
      <name val="Arial"/>
      <family val="2"/>
    </font>
    <font>
      <sz val="10"/>
      <color rgb="FFFF0000"/>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sz val="11"/>
      <name val="Arial"/>
      <family val="2"/>
    </font>
    <font>
      <sz val="10"/>
      <color rgb="FFFF0000"/>
      <name val="Calibri"/>
      <family val="2"/>
      <scheme val="minor"/>
    </font>
    <font>
      <sz val="12"/>
      <color theme="1"/>
      <name val="Calibri"/>
      <family val="2"/>
      <scheme val="minor"/>
    </font>
    <font>
      <b/>
      <sz val="11"/>
      <color rgb="FFC00000"/>
      <name val="Arial"/>
      <family val="2"/>
    </font>
    <font>
      <b/>
      <sz val="10"/>
      <color rgb="FFC00000"/>
      <name val="Arial"/>
      <family val="2"/>
    </font>
    <font>
      <b/>
      <sz val="11"/>
      <color rgb="FFFF0000"/>
      <name val="Calibri"/>
      <family val="2"/>
      <scheme val="minor"/>
    </font>
    <font>
      <sz val="11"/>
      <color rgb="FFC0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9"/>
      <color rgb="FFC00000"/>
      <name val="Calibri"/>
      <family val="2"/>
      <scheme val="minor"/>
    </font>
    <font>
      <sz val="10"/>
      <color rgb="FFC00000"/>
      <name val="Arial"/>
      <family val="2"/>
    </font>
    <font>
      <sz val="8"/>
      <color rgb="FFC00000"/>
      <name val="Arial"/>
      <family val="2"/>
    </font>
    <font>
      <sz val="9"/>
      <color rgb="FFC00000"/>
      <name val="Arial"/>
      <family val="2"/>
    </font>
    <font>
      <b/>
      <sz val="9"/>
      <color rgb="FFC00000"/>
      <name val="Arial"/>
      <family val="2"/>
    </font>
    <font>
      <b/>
      <u/>
      <sz val="9"/>
      <color rgb="FFC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0"/>
      <color rgb="FFC00000"/>
      <name val="Calibri"/>
      <family val="2"/>
      <scheme val="minor"/>
    </font>
    <font>
      <b/>
      <sz val="10"/>
      <color rgb="FFC00000"/>
      <name val="Calibri"/>
      <family val="2"/>
      <scheme val="minor"/>
    </font>
    <font>
      <sz val="10"/>
      <name val="Arial"/>
      <family val="2"/>
    </font>
  </fonts>
  <fills count="25">
    <fill>
      <patternFill patternType="none"/>
    </fill>
    <fill>
      <patternFill patternType="gray125"/>
    </fill>
    <fill>
      <patternFill patternType="solid">
        <fgColor rgb="FFDBE5F1"/>
        <bgColor indexed="64"/>
      </patternFill>
    </fill>
    <fill>
      <patternFill patternType="solid">
        <fgColor rgb="FFDBE5F1"/>
        <bgColor indexed="64"/>
      </patternFill>
    </fill>
    <fill>
      <patternFill patternType="solid">
        <fgColor rgb="FFFFFFFF"/>
        <bgColor indexed="64"/>
      </patternFill>
    </fill>
    <fill>
      <patternFill patternType="solid">
        <fgColor rgb="FFF1F5FB"/>
        <bgColor indexed="64"/>
      </patternFill>
    </fill>
    <fill>
      <patternFill patternType="solid">
        <fgColor rgb="FFE9EFF7"/>
        <bgColor indexed="64"/>
      </patternFill>
    </fill>
    <fill>
      <patternFill patternType="solid">
        <fgColor rgb="FFC6F9C1"/>
        <bgColor indexed="64"/>
      </patternFill>
    </fill>
    <fill>
      <patternFill patternType="solid">
        <fgColor rgb="FFABEDA5"/>
        <bgColor indexed="64"/>
      </patternFill>
    </fill>
    <fill>
      <patternFill patternType="solid">
        <fgColor rgb="FF94D88F"/>
        <bgColor indexed="64"/>
      </patternFill>
    </fill>
    <fill>
      <patternFill patternType="solid">
        <fgColor rgb="FFFFFDBF"/>
        <bgColor indexed="64"/>
      </patternFill>
    </fill>
    <fill>
      <patternFill patternType="solid">
        <fgColor rgb="FFFFFB8C"/>
        <bgColor indexed="64"/>
      </patternFill>
    </fill>
    <fill>
      <patternFill patternType="solid">
        <fgColor rgb="FFFFF843"/>
        <bgColor indexed="64"/>
      </patternFill>
    </fill>
    <fill>
      <patternFill patternType="solid">
        <fgColor rgb="FFFFC7CE"/>
        <bgColor indexed="64"/>
      </patternFill>
    </fill>
    <fill>
      <patternFill patternType="solid">
        <fgColor rgb="FFFF988C"/>
        <bgColor indexed="64"/>
      </patternFill>
    </fill>
    <fill>
      <patternFill patternType="solid">
        <fgColor rgb="FFFF6758"/>
        <bgColor indexed="64"/>
      </patternFill>
    </fill>
    <fill>
      <patternFill patternType="solid">
        <fgColor rgb="FFB7CFE8"/>
        <bgColor indexed="64"/>
      </patternFill>
    </fill>
    <fill>
      <patternFill patternType="solid">
        <fgColor rgb="FFC3D6EB"/>
        <bgColor indexed="64"/>
      </patternFill>
    </fill>
    <fill>
      <patternFill patternType="solid">
        <fgColor rgb="FFDBE5F2"/>
        <bgColor indexed="64"/>
      </patternFill>
    </fill>
    <fill>
      <patternFill patternType="solid">
        <fgColor rgb="FFFFE979"/>
        <bgColor indexed="64"/>
      </patternFill>
    </fill>
    <fill>
      <patternFill patternType="solid">
        <fgColor rgb="FFFFFF66"/>
        <bgColor indexed="64"/>
      </patternFill>
    </fill>
    <fill>
      <patternFill patternType="solid">
        <fgColor rgb="FFFFFF00"/>
        <bgColor indexed="64"/>
      </patternFill>
    </fill>
    <fill>
      <patternFill patternType="solid">
        <fgColor rgb="FFCCFFCC"/>
        <bgColor indexed="64"/>
      </patternFill>
    </fill>
    <fill>
      <patternFill patternType="solid">
        <fgColor rgb="FFFFFFCC"/>
        <bgColor indexed="64"/>
      </patternFill>
    </fill>
    <fill>
      <patternFill patternType="solid">
        <fgColor theme="6" tint="0.59996337778862885"/>
        <bgColor indexed="64"/>
      </patternFill>
    </fill>
  </fills>
  <borders count="37">
    <border>
      <left/>
      <right/>
      <top/>
      <bottom/>
      <diagonal/>
    </border>
    <border>
      <left style="thin">
        <color theme="3" tint="-0.24991607409894101"/>
      </left>
      <right style="thin">
        <color theme="3" tint="-0.24991607409894101"/>
      </right>
      <top style="thin">
        <color theme="3" tint="-0.24991607409894101"/>
      </top>
      <bottom style="thin">
        <color theme="3" tint="-0.24991607409894101"/>
      </bottom>
      <diagonal/>
    </border>
    <border>
      <left style="thin">
        <color theme="3" tint="0.59993285927915285"/>
      </left>
      <right style="thin">
        <color theme="3" tint="0.59993285927915285"/>
      </right>
      <top style="thin">
        <color theme="3" tint="0.59993285927915285"/>
      </top>
      <bottom style="thin">
        <color theme="3" tint="0.599932859279152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4">
    <xf numFmtId="0" fontId="0" fillId="0" borderId="0"/>
    <xf numFmtId="9" fontId="58"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58" fillId="0" borderId="0" applyFont="0" applyFill="0" applyBorder="0" applyAlignment="0" applyProtection="0"/>
    <xf numFmtId="41" fontId="2"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3" fillId="2" borderId="1" applyNumberFormat="0" applyProtection="0"/>
    <xf numFmtId="0" fontId="44" fillId="0" borderId="2" applyNumberFormat="0" applyProtection="0">
      <alignment horizontal="right" vertical="center"/>
    </xf>
    <xf numFmtId="0" fontId="43" fillId="0" borderId="3" applyNumberFormat="0" applyProtection="0">
      <alignment horizontal="right" vertical="center"/>
    </xf>
    <xf numFmtId="0" fontId="44" fillId="3" borderId="1" applyNumberFormat="0" applyProtection="0"/>
    <xf numFmtId="0" fontId="45" fillId="4" borderId="3" applyNumberFormat="0">
      <protection locked="0"/>
    </xf>
    <xf numFmtId="0" fontId="45" fillId="5" borderId="3" applyNumberFormat="0" applyProtection="0"/>
    <xf numFmtId="0" fontId="44" fillId="6" borderId="2" applyNumberFormat="0" applyBorder="0">
      <alignment horizontal="right" vertical="center"/>
      <protection locked="0"/>
    </xf>
    <xf numFmtId="0" fontId="45" fillId="4" borderId="3" applyNumberFormat="0">
      <protection locked="0"/>
    </xf>
    <xf numFmtId="0" fontId="43" fillId="5" borderId="3" applyNumberFormat="0" applyProtection="0">
      <alignment horizontal="right" vertical="center"/>
    </xf>
    <xf numFmtId="0" fontId="43" fillId="6" borderId="3" applyNumberFormat="0" applyBorder="0">
      <alignment horizontal="right" vertical="center"/>
      <protection locked="0"/>
    </xf>
    <xf numFmtId="0" fontId="46" fillId="7" borderId="4" applyNumberFormat="0" applyBorder="0" applyProtection="0"/>
    <xf numFmtId="0" fontId="47" fillId="8" borderId="4" applyNumberFormat="0" applyBorder="0" applyProtection="0"/>
    <xf numFmtId="0" fontId="47" fillId="9" borderId="4" applyNumberFormat="0" applyBorder="0" applyProtection="0"/>
    <xf numFmtId="0" fontId="48" fillId="10" borderId="4" applyNumberFormat="0" applyBorder="0" applyProtection="0"/>
    <xf numFmtId="0" fontId="48" fillId="11" borderId="4" applyNumberFormat="0" applyBorder="0" applyProtection="0"/>
    <xf numFmtId="0" fontId="48" fillId="12" borderId="4" applyNumberFormat="0" applyBorder="0" applyProtection="0"/>
    <xf numFmtId="0" fontId="49" fillId="13" borderId="4" applyNumberFormat="0" applyBorder="0" applyProtection="0"/>
    <xf numFmtId="0" fontId="49" fillId="14" borderId="4" applyNumberFormat="0" applyBorder="0" applyProtection="0"/>
    <xf numFmtId="0" fontId="49" fillId="15" borderId="4" applyNumberFormat="0" applyBorder="0" applyProtection="0"/>
    <xf numFmtId="0" fontId="50" fillId="0" borderId="1" applyNumberFormat="0" applyFont="0" applyFill="0" applyAlignment="0" applyProtection="0"/>
    <xf numFmtId="0" fontId="51" fillId="3" borderId="0" applyNumberFormat="0" applyProtection="0"/>
    <xf numFmtId="0" fontId="50" fillId="0" borderId="5" applyNumberFormat="0" applyFont="0" applyFill="0" applyAlignment="0" applyProtection="0"/>
    <xf numFmtId="0" fontId="44" fillId="0" borderId="2" applyNumberFormat="0" applyFill="0" applyBorder="0" applyProtection="0"/>
    <xf numFmtId="0" fontId="44" fillId="3" borderId="1" applyNumberFormat="0" applyProtection="0"/>
    <xf numFmtId="0" fontId="43" fillId="2" borderId="3" applyNumberFormat="0" applyProtection="0"/>
    <xf numFmtId="0" fontId="45" fillId="16" borderId="1" applyNumberFormat="0" applyProtection="0"/>
    <xf numFmtId="0" fontId="45" fillId="17" borderId="1" applyNumberFormat="0" applyProtection="0"/>
    <xf numFmtId="0" fontId="45" fillId="18" borderId="1" applyNumberFormat="0" applyProtection="0"/>
    <xf numFmtId="0" fontId="45" fillId="6" borderId="1" applyNumberFormat="0" applyProtection="0"/>
    <xf numFmtId="0" fontId="45" fillId="5" borderId="3" applyNumberFormat="0" applyProtection="0"/>
    <xf numFmtId="0" fontId="52" fillId="0" borderId="6" applyNumberFormat="0" applyFill="0" applyBorder="0" applyAlignment="0" applyProtection="0"/>
    <xf numFmtId="0" fontId="53" fillId="0" borderId="6" applyNumberFormat="0" applyBorder="0" applyAlignment="0" applyProtection="0"/>
    <xf numFmtId="0" fontId="52" fillId="4" borderId="3" applyNumberFormat="0">
      <protection locked="0"/>
    </xf>
    <xf numFmtId="0" fontId="52" fillId="4" borderId="3" applyNumberFormat="0">
      <protection locked="0"/>
    </xf>
    <xf numFmtId="0" fontId="52" fillId="5" borderId="3" applyNumberFormat="0" applyProtection="0"/>
    <xf numFmtId="0" fontId="54" fillId="5" borderId="3" applyNumberFormat="0" applyProtection="0">
      <alignment horizontal="right" vertical="center"/>
    </xf>
    <xf numFmtId="0" fontId="55" fillId="6" borderId="2" applyNumberFormat="0" applyBorder="0">
      <alignment horizontal="right" vertical="center"/>
      <protection locked="0"/>
    </xf>
    <xf numFmtId="0" fontId="54" fillId="6" borderId="3" applyNumberFormat="0" applyBorder="0">
      <alignment horizontal="right" vertical="center"/>
      <protection locked="0"/>
    </xf>
    <xf numFmtId="0" fontId="44" fillId="0" borderId="2" applyNumberFormat="0" applyFill="0" applyBorder="0" applyProtection="0"/>
    <xf numFmtId="43" fontId="2" fillId="0" borderId="0" applyFont="0" applyFill="0" applyBorder="0" applyAlignment="0" applyProtection="0"/>
  </cellStyleXfs>
  <cellXfs count="313">
    <xf numFmtId="0" fontId="0" fillId="0" borderId="0" xfId="0"/>
    <xf numFmtId="0" fontId="18" fillId="0" borderId="0" xfId="17" applyFont="1" applyAlignment="1">
      <alignment horizontal="center" vertical="top"/>
    </xf>
    <xf numFmtId="0" fontId="5" fillId="0" borderId="0" xfId="0" applyFont="1" applyAlignment="1">
      <alignment horizontal="center"/>
    </xf>
    <xf numFmtId="0" fontId="7" fillId="0" borderId="0" xfId="0" applyFont="1"/>
    <xf numFmtId="0" fontId="5" fillId="0" borderId="0" xfId="0" applyFont="1"/>
    <xf numFmtId="0" fontId="10" fillId="0" borderId="0" xfId="0" applyFont="1"/>
    <xf numFmtId="0" fontId="10" fillId="0" borderId="0" xfId="0" applyFont="1" applyAlignment="1">
      <alignment vertical="top"/>
    </xf>
    <xf numFmtId="0" fontId="10" fillId="0" borderId="0" xfId="0" applyFont="1" applyAlignment="1">
      <alignment horizontal="center" vertical="top"/>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vertical="top" wrapText="1"/>
    </xf>
    <xf numFmtId="0" fontId="7" fillId="0" borderId="0" xfId="0" applyFont="1" applyAlignment="1">
      <alignment vertical="top"/>
    </xf>
    <xf numFmtId="0" fontId="12" fillId="0" borderId="0" xfId="0" applyFont="1"/>
    <xf numFmtId="5" fontId="7" fillId="19" borderId="0" xfId="0" applyNumberFormat="1" applyFont="1" applyFill="1"/>
    <xf numFmtId="5" fontId="7" fillId="19" borderId="0" xfId="0" applyNumberFormat="1" applyFont="1" applyFill="1" applyAlignment="1">
      <alignment vertical="top"/>
    </xf>
    <xf numFmtId="5" fontId="7" fillId="19" borderId="7" xfId="0" applyNumberFormat="1" applyFont="1" applyFill="1" applyBorder="1" applyAlignment="1">
      <alignment vertical="top"/>
    </xf>
    <xf numFmtId="41" fontId="7" fillId="19" borderId="7" xfId="0" applyNumberFormat="1" applyFont="1" applyFill="1" applyBorder="1" applyAlignment="1">
      <alignment vertical="top"/>
    </xf>
    <xf numFmtId="41" fontId="7" fillId="19" borderId="7" xfId="0" applyNumberFormat="1" applyFont="1" applyFill="1" applyBorder="1"/>
    <xf numFmtId="0" fontId="14" fillId="0" borderId="0" xfId="0" applyFont="1"/>
    <xf numFmtId="0" fontId="12" fillId="0" borderId="0" xfId="0" applyFont="1" applyAlignment="1">
      <alignment horizontal="center"/>
    </xf>
    <xf numFmtId="0" fontId="5" fillId="0" borderId="8" xfId="0" applyFont="1" applyBorder="1"/>
    <xf numFmtId="0" fontId="5" fillId="0" borderId="8" xfId="0" applyFont="1" applyBorder="1" applyAlignment="1">
      <alignment horizontal="center" wrapText="1"/>
    </xf>
    <xf numFmtId="0" fontId="13" fillId="0" borderId="0" xfId="0" applyFont="1" applyAlignment="1">
      <alignment horizontal="center"/>
    </xf>
    <xf numFmtId="5" fontId="7" fillId="19" borderId="0" xfId="4" applyNumberFormat="1" applyFont="1" applyFill="1"/>
    <xf numFmtId="5" fontId="7" fillId="0" borderId="0" xfId="0" applyNumberFormat="1" applyFont="1"/>
    <xf numFmtId="0" fontId="17" fillId="0" borderId="0" xfId="0" applyFont="1"/>
    <xf numFmtId="5" fontId="5" fillId="0" borderId="9" xfId="0" applyNumberFormat="1" applyFont="1" applyBorder="1"/>
    <xf numFmtId="0" fontId="13" fillId="0" borderId="0" xfId="0" applyFont="1"/>
    <xf numFmtId="5" fontId="7" fillId="19" borderId="7" xfId="0" applyNumberFormat="1" applyFont="1" applyFill="1" applyBorder="1"/>
    <xf numFmtId="0" fontId="0" fillId="0" borderId="0" xfId="0" applyAlignment="1">
      <alignment horizontal="center"/>
    </xf>
    <xf numFmtId="0" fontId="20" fillId="0" borderId="8" xfId="0" applyFont="1" applyBorder="1" applyAlignment="1">
      <alignment horizontal="center" wrapText="1"/>
    </xf>
    <xf numFmtId="0" fontId="20" fillId="0" borderId="8" xfId="0" applyFont="1" applyBorder="1" applyAlignment="1">
      <alignment horizontal="left" wrapText="1"/>
    </xf>
    <xf numFmtId="0" fontId="0" fillId="0" borderId="0" xfId="0" applyAlignment="1">
      <alignment horizontal="left"/>
    </xf>
    <xf numFmtId="9" fontId="0" fillId="19" borderId="0" xfId="1" applyFont="1" applyFill="1"/>
    <xf numFmtId="5" fontId="0" fillId="0" borderId="9" xfId="0" applyNumberFormat="1" applyBorder="1"/>
    <xf numFmtId="0" fontId="21" fillId="0" borderId="0" xfId="0" applyFont="1"/>
    <xf numFmtId="0" fontId="5" fillId="0" borderId="0" xfId="0" applyFont="1" applyAlignment="1">
      <alignment horizontal="center" wrapText="1"/>
    </xf>
    <xf numFmtId="164" fontId="18" fillId="0" borderId="0" xfId="4" applyNumberFormat="1" applyFont="1" applyBorder="1" applyAlignment="1">
      <alignment horizontal="center" vertical="top" wrapText="1"/>
    </xf>
    <xf numFmtId="0" fontId="22" fillId="0" borderId="0" xfId="15" applyFont="1" applyAlignment="1">
      <alignment vertical="top"/>
    </xf>
    <xf numFmtId="0" fontId="23" fillId="0" borderId="0" xfId="15" applyFont="1" applyAlignment="1">
      <alignment vertical="top"/>
    </xf>
    <xf numFmtId="0" fontId="24" fillId="0" borderId="0" xfId="15" applyFont="1" applyAlignment="1">
      <alignment horizontal="center" vertical="top"/>
    </xf>
    <xf numFmtId="0" fontId="23" fillId="0" borderId="10" xfId="15" applyFont="1" applyBorder="1" applyAlignment="1">
      <alignment horizontal="center" wrapText="1"/>
    </xf>
    <xf numFmtId="0" fontId="23" fillId="0" borderId="10" xfId="15" applyFont="1" applyBorder="1"/>
    <xf numFmtId="0" fontId="23" fillId="0" borderId="8" xfId="15" applyFont="1" applyBorder="1" applyAlignment="1">
      <alignment horizontal="center" wrapText="1"/>
    </xf>
    <xf numFmtId="0" fontId="22" fillId="0" borderId="0" xfId="15" applyFont="1"/>
    <xf numFmtId="0" fontId="22" fillId="0" borderId="0" xfId="15" applyFont="1" applyAlignment="1">
      <alignment horizontal="center" vertical="top"/>
    </xf>
    <xf numFmtId="168" fontId="22" fillId="0" borderId="0" xfId="16" applyNumberFormat="1" applyFont="1" applyAlignment="1">
      <alignment horizontal="center" vertical="top"/>
    </xf>
    <xf numFmtId="0" fontId="23" fillId="0" borderId="0" xfId="15" quotePrefix="1" applyFont="1" applyAlignment="1">
      <alignment horizontal="left" vertical="top"/>
    </xf>
    <xf numFmtId="168" fontId="23" fillId="0" borderId="0" xfId="16" quotePrefix="1" applyNumberFormat="1" applyFont="1" applyAlignment="1">
      <alignment horizontal="center" vertical="top" wrapText="1"/>
    </xf>
    <xf numFmtId="0" fontId="22" fillId="0" borderId="0" xfId="15" quotePrefix="1" applyFont="1" applyAlignment="1">
      <alignment vertical="top" wrapText="1"/>
    </xf>
    <xf numFmtId="164" fontId="22" fillId="0" borderId="0" xfId="16" applyNumberFormat="1" applyFont="1" applyAlignment="1">
      <alignment horizontal="center" vertical="top"/>
    </xf>
    <xf numFmtId="164" fontId="23" fillId="0" borderId="0" xfId="16" applyNumberFormat="1" applyFont="1" applyAlignment="1">
      <alignment vertical="top"/>
    </xf>
    <xf numFmtId="169" fontId="22" fillId="0" borderId="0" xfId="15" applyNumberFormat="1" applyFont="1" applyAlignment="1">
      <alignment horizontal="center" vertical="top"/>
    </xf>
    <xf numFmtId="168" fontId="23" fillId="0" borderId="9" xfId="16" applyNumberFormat="1" applyFont="1" applyBorder="1" applyAlignment="1">
      <alignment vertical="top"/>
    </xf>
    <xf numFmtId="168" fontId="23" fillId="0" borderId="0" xfId="16" applyNumberFormat="1" applyFont="1" applyAlignment="1">
      <alignment vertical="top"/>
    </xf>
    <xf numFmtId="164" fontId="22" fillId="0" borderId="0" xfId="16" applyNumberFormat="1" applyFont="1" applyAlignment="1">
      <alignment horizontal="center" vertical="top" wrapText="1"/>
    </xf>
    <xf numFmtId="0" fontId="22" fillId="0" borderId="0" xfId="15" quotePrefix="1" applyFont="1" applyAlignment="1">
      <alignment horizontal="left" vertical="top"/>
    </xf>
    <xf numFmtId="170" fontId="22" fillId="0" borderId="0" xfId="16" applyNumberFormat="1" applyFont="1" applyAlignment="1">
      <alignment horizontal="center" vertical="top"/>
    </xf>
    <xf numFmtId="168" fontId="23" fillId="0" borderId="0" xfId="16" applyNumberFormat="1" applyFont="1" applyAlignment="1">
      <alignment horizontal="center" vertical="top"/>
    </xf>
    <xf numFmtId="170" fontId="22" fillId="0" borderId="0" xfId="15" applyNumberFormat="1" applyFont="1" applyAlignment="1">
      <alignment horizontal="center" vertical="top"/>
    </xf>
    <xf numFmtId="43" fontId="22" fillId="0" borderId="0" xfId="15" applyNumberFormat="1" applyFont="1" applyAlignment="1">
      <alignment vertical="top"/>
    </xf>
    <xf numFmtId="168" fontId="23" fillId="0" borderId="0" xfId="15" applyNumberFormat="1" applyFont="1" applyAlignment="1">
      <alignment vertical="top"/>
    </xf>
    <xf numFmtId="168" fontId="22" fillId="0" borderId="0" xfId="16" applyNumberFormat="1" applyFont="1" applyAlignment="1">
      <alignment vertical="top"/>
    </xf>
    <xf numFmtId="0" fontId="25" fillId="0" borderId="0" xfId="15" applyFont="1" applyAlignment="1">
      <alignment horizontal="left" vertical="top" wrapText="1"/>
    </xf>
    <xf numFmtId="169" fontId="22" fillId="0" borderId="0" xfId="15" applyNumberFormat="1" applyFont="1" applyAlignment="1">
      <alignment vertical="top"/>
    </xf>
    <xf numFmtId="164" fontId="23" fillId="0" borderId="11" xfId="16" applyNumberFormat="1" applyFont="1" applyBorder="1" applyAlignment="1">
      <alignment horizontal="center" vertical="top" wrapText="1"/>
    </xf>
    <xf numFmtId="168" fontId="23" fillId="0" borderId="11" xfId="16" applyNumberFormat="1" applyFont="1" applyBorder="1" applyAlignment="1">
      <alignment vertical="top" wrapText="1"/>
    </xf>
    <xf numFmtId="164" fontId="23" fillId="0" borderId="12" xfId="16" applyNumberFormat="1" applyFont="1" applyBorder="1" applyAlignment="1">
      <alignment horizontal="center" vertical="top"/>
    </xf>
    <xf numFmtId="171" fontId="22" fillId="0" borderId="0" xfId="15" applyNumberFormat="1" applyFont="1" applyAlignment="1">
      <alignment vertical="top"/>
    </xf>
    <xf numFmtId="168" fontId="23" fillId="0" borderId="12" xfId="16" applyNumberFormat="1" applyFont="1" applyBorder="1" applyAlignment="1">
      <alignment vertical="top"/>
    </xf>
    <xf numFmtId="0" fontId="22" fillId="0" borderId="10" xfId="15" applyFont="1" applyBorder="1" applyAlignment="1">
      <alignment vertical="top"/>
    </xf>
    <xf numFmtId="0" fontId="23" fillId="0" borderId="10" xfId="15" applyFont="1" applyBorder="1" applyAlignment="1">
      <alignment horizontal="right" vertical="top"/>
    </xf>
    <xf numFmtId="172" fontId="22" fillId="0" borderId="0" xfId="16" applyNumberFormat="1" applyFont="1" applyAlignment="1">
      <alignment vertical="top"/>
    </xf>
    <xf numFmtId="164" fontId="23" fillId="0" borderId="9" xfId="15" applyNumberFormat="1" applyFont="1" applyBorder="1" applyAlignment="1">
      <alignment horizontal="center" vertical="top"/>
    </xf>
    <xf numFmtId="164" fontId="23" fillId="0" borderId="9" xfId="15" applyNumberFormat="1" applyFont="1" applyBorder="1" applyAlignment="1">
      <alignment vertical="top"/>
    </xf>
    <xf numFmtId="0" fontId="23" fillId="20" borderId="10" xfId="15" applyFont="1" applyFill="1" applyBorder="1" applyAlignment="1">
      <alignment horizontal="center" wrapText="1"/>
    </xf>
    <xf numFmtId="0" fontId="23" fillId="0" borderId="0" xfId="15" applyFont="1" applyAlignment="1">
      <alignment horizontal="center"/>
    </xf>
    <xf numFmtId="43" fontId="23" fillId="0" borderId="0" xfId="15" applyNumberFormat="1" applyFont="1" applyAlignment="1">
      <alignment horizontal="center" vertical="top"/>
    </xf>
    <xf numFmtId="5" fontId="27" fillId="0" borderId="0" xfId="0" applyNumberFormat="1" applyFont="1"/>
    <xf numFmtId="0" fontId="28" fillId="0" borderId="0" xfId="0" applyFont="1" applyAlignment="1">
      <alignment horizontal="center" vertical="top"/>
    </xf>
    <xf numFmtId="0" fontId="28" fillId="0" borderId="0" xfId="0" applyFont="1" applyAlignment="1">
      <alignment vertical="top" wrapText="1"/>
    </xf>
    <xf numFmtId="164" fontId="29" fillId="0" borderId="0" xfId="16" applyNumberFormat="1" applyFont="1" applyAlignment="1">
      <alignment horizontal="left" vertical="top"/>
    </xf>
    <xf numFmtId="0" fontId="29" fillId="0" borderId="0" xfId="15" applyFont="1" applyAlignment="1">
      <alignment horizontal="left" vertical="top"/>
    </xf>
    <xf numFmtId="0" fontId="30" fillId="0" borderId="0" xfId="0" applyFont="1"/>
    <xf numFmtId="0" fontId="22" fillId="0" borderId="0" xfId="15" applyFont="1" applyAlignment="1">
      <alignment horizontal="left" vertical="top" wrapText="1"/>
    </xf>
    <xf numFmtId="0" fontId="26" fillId="0" borderId="0" xfId="15" applyFont="1" applyAlignment="1">
      <alignment horizontal="left" vertical="top" wrapText="1"/>
    </xf>
    <xf numFmtId="0" fontId="23" fillId="0" borderId="0" xfId="15" quotePrefix="1" applyFont="1" applyAlignment="1">
      <alignment horizontal="left" vertical="top" wrapText="1"/>
    </xf>
    <xf numFmtId="0" fontId="23" fillId="0" borderId="0" xfId="15" applyFont="1" applyAlignment="1">
      <alignment horizontal="right" vertical="top"/>
    </xf>
    <xf numFmtId="0" fontId="23" fillId="0" borderId="0" xfId="15" applyFont="1" applyAlignment="1">
      <alignment horizontal="center" vertical="top"/>
    </xf>
    <xf numFmtId="165" fontId="4" fillId="0" borderId="0" xfId="1" applyNumberFormat="1" applyFont="1" applyBorder="1" applyAlignment="1">
      <alignment horizontal="left" vertical="top"/>
    </xf>
    <xf numFmtId="0" fontId="24" fillId="0" borderId="0" xfId="15" applyFont="1" applyAlignment="1">
      <alignment horizontal="left" vertical="top"/>
    </xf>
    <xf numFmtId="0" fontId="24" fillId="0" borderId="0" xfId="15" applyFont="1" applyAlignment="1">
      <alignment vertical="top"/>
    </xf>
    <xf numFmtId="168" fontId="23" fillId="0" borderId="0" xfId="16" applyNumberFormat="1" applyFont="1" applyBorder="1" applyAlignment="1">
      <alignment vertical="top"/>
    </xf>
    <xf numFmtId="168" fontId="23" fillId="0" borderId="10" xfId="16" applyNumberFormat="1" applyFont="1" applyBorder="1" applyAlignment="1">
      <alignment vertical="top"/>
    </xf>
    <xf numFmtId="0" fontId="25" fillId="0" borderId="0" xfId="15" applyFont="1" applyAlignment="1">
      <alignment vertical="top"/>
    </xf>
    <xf numFmtId="168" fontId="24" fillId="0" borderId="0" xfId="16" applyNumberFormat="1" applyFont="1" applyAlignment="1">
      <alignment horizontal="center" vertical="top"/>
    </xf>
    <xf numFmtId="164" fontId="23" fillId="0" borderId="0" xfId="16" applyNumberFormat="1" applyFont="1" applyFill="1" applyAlignment="1">
      <alignment vertical="top"/>
    </xf>
    <xf numFmtId="10" fontId="7" fillId="0" borderId="0" xfId="1" applyNumberFormat="1" applyFont="1" applyFill="1" applyBorder="1"/>
    <xf numFmtId="164" fontId="23" fillId="0" borderId="9" xfId="16" applyNumberFormat="1" applyFont="1" applyFill="1" applyBorder="1" applyAlignment="1">
      <alignment horizontal="center" vertical="top"/>
    </xf>
    <xf numFmtId="164" fontId="29" fillId="0" borderId="0" xfId="16" applyNumberFormat="1" applyFont="1" applyFill="1" applyAlignment="1">
      <alignment horizontal="center" vertical="top"/>
    </xf>
    <xf numFmtId="164" fontId="22" fillId="0" borderId="0" xfId="16" applyNumberFormat="1" applyFont="1" applyFill="1" applyAlignment="1">
      <alignment vertical="top"/>
    </xf>
    <xf numFmtId="0" fontId="0" fillId="19" borderId="0" xfId="0" applyFill="1"/>
    <xf numFmtId="164" fontId="7" fillId="0" borderId="0" xfId="4" applyNumberFormat="1" applyFont="1" applyFill="1"/>
    <xf numFmtId="164" fontId="7" fillId="0" borderId="0" xfId="4" applyNumberFormat="1" applyFont="1" applyFill="1" applyAlignment="1">
      <alignment vertical="top"/>
    </xf>
    <xf numFmtId="164" fontId="23" fillId="0" borderId="9" xfId="16" applyNumberFormat="1" applyFont="1" applyBorder="1" applyAlignment="1">
      <alignment horizontal="center" vertical="top"/>
    </xf>
    <xf numFmtId="0" fontId="3" fillId="0" borderId="0" xfId="17" applyAlignment="1">
      <alignment vertical="top"/>
    </xf>
    <xf numFmtId="0" fontId="31" fillId="0" borderId="0" xfId="17" applyFont="1" applyAlignment="1">
      <alignment horizontal="center" vertical="top"/>
    </xf>
    <xf numFmtId="0" fontId="18" fillId="0" borderId="13" xfId="17" applyFont="1" applyBorder="1" applyAlignment="1">
      <alignment horizontal="center" vertical="top"/>
    </xf>
    <xf numFmtId="0" fontId="18" fillId="0" borderId="0" xfId="17" applyFont="1" applyAlignment="1">
      <alignment horizontal="center" wrapText="1"/>
    </xf>
    <xf numFmtId="0" fontId="18" fillId="0" borderId="13" xfId="17" applyFont="1" applyBorder="1" applyAlignment="1">
      <alignment horizontal="center" wrapText="1"/>
    </xf>
    <xf numFmtId="0" fontId="18" fillId="0" borderId="0" xfId="17" applyFont="1" applyAlignment="1">
      <alignment horizontal="center" vertical="top" wrapText="1"/>
    </xf>
    <xf numFmtId="0" fontId="18" fillId="0" borderId="0" xfId="17" applyFont="1" applyAlignment="1">
      <alignment horizontal="left" vertical="top"/>
    </xf>
    <xf numFmtId="0" fontId="3" fillId="0" borderId="0" xfId="17" applyAlignment="1">
      <alignment horizontal="center" vertical="top" wrapText="1"/>
    </xf>
    <xf numFmtId="0" fontId="19" fillId="0" borderId="14" xfId="17" applyFont="1" applyBorder="1" applyAlignment="1">
      <alignment horizontal="left" vertical="top"/>
    </xf>
    <xf numFmtId="0" fontId="19" fillId="0" borderId="15" xfId="17" applyFont="1" applyBorder="1" applyAlignment="1">
      <alignment horizontal="left" vertical="top"/>
    </xf>
    <xf numFmtId="0" fontId="18" fillId="0" borderId="15" xfId="17" applyFont="1" applyBorder="1" applyAlignment="1">
      <alignment horizontal="center" vertical="top" wrapText="1"/>
    </xf>
    <xf numFmtId="0" fontId="18" fillId="0" borderId="16" xfId="17" applyFont="1" applyBorder="1" applyAlignment="1">
      <alignment horizontal="center" vertical="top" wrapText="1"/>
    </xf>
    <xf numFmtId="166" fontId="7" fillId="19" borderId="17" xfId="18" applyNumberFormat="1" applyFont="1" applyFill="1" applyBorder="1" applyAlignment="1">
      <alignment vertical="top"/>
    </xf>
    <xf numFmtId="0" fontId="3" fillId="0" borderId="18" xfId="17" applyBorder="1" applyAlignment="1">
      <alignment horizontal="left" vertical="top" wrapText="1"/>
    </xf>
    <xf numFmtId="166" fontId="3" fillId="0" borderId="0" xfId="17" applyNumberFormat="1" applyAlignment="1">
      <alignment horizontal="left" vertical="top"/>
    </xf>
    <xf numFmtId="166" fontId="7" fillId="19" borderId="19" xfId="18" applyNumberFormat="1" applyFont="1" applyFill="1" applyBorder="1" applyAlignment="1">
      <alignment vertical="top"/>
    </xf>
    <xf numFmtId="0" fontId="19" fillId="0" borderId="0" xfId="17" applyFont="1" applyAlignment="1">
      <alignment horizontal="left" vertical="top"/>
    </xf>
    <xf numFmtId="166" fontId="7" fillId="0" borderId="0" xfId="18" applyNumberFormat="1" applyFont="1" applyFill="1" applyBorder="1" applyAlignment="1">
      <alignment vertical="top"/>
    </xf>
    <xf numFmtId="44" fontId="4" fillId="0" borderId="0" xfId="17" applyNumberFormat="1" applyFont="1" applyAlignment="1">
      <alignment horizontal="left" vertical="top"/>
    </xf>
    <xf numFmtId="166" fontId="3" fillId="19" borderId="17" xfId="18" applyNumberFormat="1" applyFont="1" applyFill="1" applyBorder="1" applyAlignment="1">
      <alignment vertical="top"/>
    </xf>
    <xf numFmtId="166" fontId="4" fillId="0" borderId="0" xfId="18" applyNumberFormat="1" applyFont="1" applyFill="1" applyBorder="1" applyAlignment="1">
      <alignment vertical="top"/>
    </xf>
    <xf numFmtId="9" fontId="4" fillId="0" borderId="0" xfId="17" applyNumberFormat="1" applyFont="1" applyAlignment="1">
      <alignment horizontal="left" vertical="top"/>
    </xf>
    <xf numFmtId="166" fontId="3" fillId="19" borderId="20" xfId="18" applyNumberFormat="1" applyFont="1" applyFill="1" applyBorder="1" applyAlignment="1">
      <alignment vertical="top"/>
    </xf>
    <xf numFmtId="166" fontId="7" fillId="0" borderId="17" xfId="18" applyNumberFormat="1" applyFont="1" applyFill="1" applyBorder="1" applyAlignment="1">
      <alignment vertical="top"/>
    </xf>
    <xf numFmtId="166" fontId="18" fillId="0" borderId="0" xfId="17" applyNumberFormat="1" applyFont="1" applyAlignment="1">
      <alignment horizontal="center" vertical="top" wrapText="1"/>
    </xf>
    <xf numFmtId="44" fontId="18" fillId="0" borderId="0" xfId="17" applyNumberFormat="1" applyFont="1" applyAlignment="1">
      <alignment horizontal="center" vertical="top" wrapText="1"/>
    </xf>
    <xf numFmtId="166" fontId="7" fillId="19" borderId="20" xfId="18" applyNumberFormat="1" applyFont="1" applyFill="1" applyBorder="1" applyAlignment="1">
      <alignment vertical="top"/>
    </xf>
    <xf numFmtId="166" fontId="18" fillId="0" borderId="21" xfId="17" applyNumberFormat="1" applyFont="1" applyBorder="1" applyAlignment="1">
      <alignment horizontal="center" vertical="top" wrapText="1"/>
    </xf>
    <xf numFmtId="166" fontId="3" fillId="0" borderId="0" xfId="17" applyNumberFormat="1" applyAlignment="1">
      <alignment horizontal="center" vertical="top" wrapText="1"/>
    </xf>
    <xf numFmtId="167" fontId="3" fillId="0" borderId="0" xfId="17" applyNumberFormat="1" applyAlignment="1">
      <alignment horizontal="center" vertical="top" wrapText="1"/>
    </xf>
    <xf numFmtId="0" fontId="18" fillId="0" borderId="18" xfId="17" applyFont="1" applyBorder="1" applyAlignment="1">
      <alignment horizontal="left" vertical="top" wrapText="1"/>
    </xf>
    <xf numFmtId="0" fontId="18" fillId="0" borderId="17" xfId="17" applyFont="1" applyBorder="1" applyAlignment="1">
      <alignment horizontal="center" wrapText="1"/>
    </xf>
    <xf numFmtId="0" fontId="18" fillId="0" borderId="18" xfId="17" applyFont="1" applyBorder="1" applyAlignment="1">
      <alignment horizontal="center" vertical="top" wrapText="1"/>
    </xf>
    <xf numFmtId="0" fontId="19" fillId="0" borderId="17" xfId="17" applyFont="1" applyBorder="1" applyAlignment="1">
      <alignment horizontal="left"/>
    </xf>
    <xf numFmtId="0" fontId="19" fillId="0" borderId="0" xfId="17" applyFont="1" applyAlignment="1">
      <alignment horizontal="left"/>
    </xf>
    <xf numFmtId="164" fontId="3" fillId="19" borderId="19" xfId="4" applyNumberFormat="1" applyFont="1" applyFill="1" applyBorder="1" applyAlignment="1">
      <alignment horizontal="center" vertical="top" wrapText="1"/>
    </xf>
    <xf numFmtId="164" fontId="3" fillId="0" borderId="0" xfId="4" applyNumberFormat="1" applyFont="1" applyBorder="1" applyAlignment="1">
      <alignment horizontal="center" vertical="top" wrapText="1"/>
    </xf>
    <xf numFmtId="164" fontId="3" fillId="0" borderId="17" xfId="4" applyNumberFormat="1" applyFont="1" applyBorder="1" applyAlignment="1">
      <alignment horizontal="center" vertical="top" wrapText="1"/>
    </xf>
    <xf numFmtId="166" fontId="3" fillId="19" borderId="17" xfId="17" applyNumberFormat="1" applyFill="1" applyBorder="1" applyAlignment="1">
      <alignment horizontal="center" vertical="top" wrapText="1"/>
    </xf>
    <xf numFmtId="166" fontId="18" fillId="0" borderId="20" xfId="17" applyNumberFormat="1" applyFont="1" applyBorder="1" applyAlignment="1">
      <alignment horizontal="center" vertical="top" wrapText="1"/>
    </xf>
    <xf numFmtId="166" fontId="18" fillId="0" borderId="22" xfId="17" applyNumberFormat="1" applyFont="1" applyBorder="1" applyAlignment="1">
      <alignment horizontal="center" vertical="top" wrapText="1"/>
    </xf>
    <xf numFmtId="166" fontId="18" fillId="0" borderId="23" xfId="17" applyNumberFormat="1" applyFont="1" applyBorder="1" applyAlignment="1">
      <alignment horizontal="center" vertical="top" wrapText="1"/>
    </xf>
    <xf numFmtId="0" fontId="18" fillId="0" borderId="23" xfId="17" applyFont="1" applyBorder="1" applyAlignment="1">
      <alignment horizontal="center" vertical="top" wrapText="1"/>
    </xf>
    <xf numFmtId="0" fontId="18" fillId="0" borderId="24" xfId="17" applyFont="1" applyBorder="1" applyAlignment="1">
      <alignment horizontal="left" vertical="top" wrapText="1"/>
    </xf>
    <xf numFmtId="165" fontId="18" fillId="0" borderId="15" xfId="17" applyNumberFormat="1" applyFont="1" applyBorder="1" applyAlignment="1">
      <alignment horizontal="center" vertical="top" wrapText="1"/>
    </xf>
    <xf numFmtId="166" fontId="7" fillId="0" borderId="0" xfId="18" applyNumberFormat="1" applyFont="1" applyFill="1" applyBorder="1" applyAlignment="1">
      <alignment horizontal="right" vertical="top"/>
    </xf>
    <xf numFmtId="10" fontId="7" fillId="0" borderId="0" xfId="19" applyNumberFormat="1" applyFont="1" applyBorder="1" applyAlignment="1">
      <alignment vertical="top"/>
    </xf>
    <xf numFmtId="10" fontId="18" fillId="0" borderId="20" xfId="1" applyNumberFormat="1" applyFont="1" applyFill="1" applyBorder="1" applyAlignment="1">
      <alignment vertical="top"/>
    </xf>
    <xf numFmtId="0" fontId="3" fillId="0" borderId="18" xfId="17" applyBorder="1" applyAlignment="1">
      <alignment vertical="top" wrapText="1"/>
    </xf>
    <xf numFmtId="164" fontId="3" fillId="0" borderId="17" xfId="4" applyNumberFormat="1" applyFont="1" applyFill="1" applyBorder="1" applyAlignment="1">
      <alignment vertical="top"/>
    </xf>
    <xf numFmtId="164" fontId="7" fillId="0" borderId="0" xfId="20" applyNumberFormat="1" applyFont="1" applyBorder="1" applyAlignment="1">
      <alignment vertical="top"/>
    </xf>
    <xf numFmtId="166" fontId="18" fillId="0" borderId="20" xfId="18" applyNumberFormat="1" applyFont="1" applyFill="1" applyBorder="1" applyAlignment="1">
      <alignment vertical="top"/>
    </xf>
    <xf numFmtId="164" fontId="3" fillId="0" borderId="9" xfId="4" applyNumberFormat="1" applyFont="1" applyFill="1" applyBorder="1" applyAlignment="1">
      <alignment vertical="top"/>
    </xf>
    <xf numFmtId="0" fontId="19" fillId="0" borderId="17" xfId="17" applyFont="1" applyBorder="1" applyAlignment="1">
      <alignment horizontal="left" vertical="top"/>
    </xf>
    <xf numFmtId="0" fontId="32" fillId="0" borderId="0" xfId="17" applyFont="1" applyAlignment="1">
      <alignment vertical="top"/>
    </xf>
    <xf numFmtId="10" fontId="3" fillId="0" borderId="17" xfId="17" applyNumberFormat="1" applyBorder="1" applyAlignment="1">
      <alignment vertical="top"/>
    </xf>
    <xf numFmtId="0" fontId="4" fillId="0" borderId="0" xfId="17" applyFont="1" applyAlignment="1">
      <alignment vertical="top"/>
    </xf>
    <xf numFmtId="10" fontId="7" fillId="0" borderId="0" xfId="19" applyNumberFormat="1" applyFont="1" applyFill="1" applyBorder="1" applyAlignment="1">
      <alignment vertical="top"/>
    </xf>
    <xf numFmtId="0" fontId="33" fillId="0" borderId="18" xfId="17" applyFont="1" applyBorder="1" applyAlignment="1">
      <alignment vertical="top" wrapText="1"/>
    </xf>
    <xf numFmtId="166" fontId="7" fillId="0" borderId="17" xfId="18" applyNumberFormat="1" applyFont="1" applyBorder="1" applyAlignment="1">
      <alignment vertical="top"/>
    </xf>
    <xf numFmtId="166" fontId="4" fillId="0" borderId="0" xfId="18" applyNumberFormat="1" applyFont="1" applyBorder="1" applyAlignment="1">
      <alignment vertical="top"/>
    </xf>
    <xf numFmtId="10" fontId="3" fillId="0" borderId="0" xfId="17" applyNumberFormat="1" applyAlignment="1">
      <alignment vertical="top"/>
    </xf>
    <xf numFmtId="10" fontId="7" fillId="0" borderId="0" xfId="0" applyNumberFormat="1" applyFont="1" applyAlignment="1">
      <alignment vertical="top"/>
    </xf>
    <xf numFmtId="164" fontId="3" fillId="0" borderId="0" xfId="17" applyNumberFormat="1" applyAlignment="1">
      <alignment vertical="top"/>
    </xf>
    <xf numFmtId="0" fontId="18" fillId="0" borderId="17" xfId="17" applyFont="1" applyBorder="1" applyAlignment="1">
      <alignment vertical="top"/>
    </xf>
    <xf numFmtId="0" fontId="3" fillId="0" borderId="18" xfId="17" applyBorder="1" applyAlignment="1">
      <alignment vertical="top"/>
    </xf>
    <xf numFmtId="0" fontId="34" fillId="0" borderId="18" xfId="17" applyFont="1" applyBorder="1" applyAlignment="1">
      <alignment vertical="top" wrapText="1"/>
    </xf>
    <xf numFmtId="0" fontId="3" fillId="0" borderId="23" xfId="17" applyBorder="1" applyAlignment="1">
      <alignment vertical="top"/>
    </xf>
    <xf numFmtId="0" fontId="3" fillId="0" borderId="24" xfId="17" applyBorder="1" applyAlignment="1">
      <alignment vertical="top" wrapText="1"/>
    </xf>
    <xf numFmtId="0" fontId="18" fillId="0" borderId="0" xfId="17" applyFont="1" applyAlignment="1">
      <alignment vertical="top"/>
    </xf>
    <xf numFmtId="166" fontId="5" fillId="0" borderId="17" xfId="18" applyNumberFormat="1" applyFont="1" applyBorder="1" applyAlignment="1">
      <alignment vertical="top"/>
    </xf>
    <xf numFmtId="166" fontId="3" fillId="0" borderId="22" xfId="17" applyNumberFormat="1" applyBorder="1" applyAlignment="1">
      <alignment vertical="top"/>
    </xf>
    <xf numFmtId="0" fontId="35" fillId="0" borderId="0" xfId="17" applyFont="1" applyAlignment="1">
      <alignment horizontal="center" vertical="top"/>
    </xf>
    <xf numFmtId="0" fontId="35" fillId="0" borderId="0" xfId="17" applyFont="1" applyAlignment="1">
      <alignment horizontal="center" wrapText="1"/>
    </xf>
    <xf numFmtId="0" fontId="36" fillId="0" borderId="0" xfId="17" applyFont="1" applyAlignment="1">
      <alignment horizontal="center" wrapText="1"/>
    </xf>
    <xf numFmtId="0" fontId="36" fillId="0" borderId="0" xfId="17" applyFont="1" applyAlignment="1">
      <alignment horizontal="center" vertical="top" wrapText="1"/>
    </xf>
    <xf numFmtId="0" fontId="36" fillId="0" borderId="0" xfId="17" applyFont="1" applyAlignment="1">
      <alignment horizontal="center" vertical="top"/>
    </xf>
    <xf numFmtId="0" fontId="36" fillId="0" borderId="0" xfId="17" applyFont="1" applyAlignment="1">
      <alignment vertical="top"/>
    </xf>
    <xf numFmtId="0" fontId="5" fillId="0" borderId="25" xfId="0" applyFont="1" applyBorder="1"/>
    <xf numFmtId="0" fontId="7" fillId="0" borderId="11" xfId="0" applyFont="1" applyBorder="1"/>
    <xf numFmtId="0" fontId="7" fillId="0" borderId="26" xfId="0" applyFont="1" applyBorder="1"/>
    <xf numFmtId="0" fontId="7" fillId="0" borderId="0" xfId="0" applyFont="1" applyAlignment="1">
      <alignment horizontal="center"/>
    </xf>
    <xf numFmtId="0" fontId="7" fillId="0" borderId="0" xfId="0" applyFont="1" applyAlignment="1">
      <alignment horizontal="left"/>
    </xf>
    <xf numFmtId="0" fontId="8" fillId="0" borderId="0" xfId="0" applyFont="1"/>
    <xf numFmtId="41" fontId="4" fillId="0" borderId="0" xfId="0" applyNumberFormat="1" applyFont="1"/>
    <xf numFmtId="0" fontId="5" fillId="0" borderId="0" xfId="0" applyFont="1" applyAlignment="1">
      <alignment horizontal="right"/>
    </xf>
    <xf numFmtId="5" fontId="5" fillId="0" borderId="10" xfId="0" applyNumberFormat="1" applyFont="1" applyBorder="1"/>
    <xf numFmtId="41" fontId="5" fillId="0" borderId="0" xfId="0" applyNumberFormat="1" applyFont="1"/>
    <xf numFmtId="5" fontId="5" fillId="0" borderId="12" xfId="0" applyNumberFormat="1" applyFont="1" applyBorder="1"/>
    <xf numFmtId="0" fontId="9" fillId="0" borderId="27" xfId="0" applyFont="1" applyBorder="1" applyAlignment="1">
      <alignment horizontal="left" vertical="top"/>
    </xf>
    <xf numFmtId="41" fontId="7" fillId="0" borderId="28" xfId="0" applyNumberFormat="1" applyFont="1" applyBorder="1" applyAlignment="1">
      <alignment vertical="top"/>
    </xf>
    <xf numFmtId="0" fontId="31" fillId="0" borderId="28" xfId="0" applyFont="1" applyBorder="1" applyAlignment="1">
      <alignment vertical="top"/>
    </xf>
    <xf numFmtId="0" fontId="7" fillId="0" borderId="29" xfId="0" applyFont="1" applyBorder="1" applyAlignment="1">
      <alignment vertical="top"/>
    </xf>
    <xf numFmtId="0" fontId="7" fillId="0" borderId="30" xfId="0" applyFont="1" applyBorder="1" applyAlignment="1">
      <alignment horizontal="left" vertical="top"/>
    </xf>
    <xf numFmtId="5" fontId="5" fillId="0" borderId="10" xfId="0" applyNumberFormat="1" applyFont="1" applyBorder="1" applyAlignment="1">
      <alignment horizontal="right" vertical="top"/>
    </xf>
    <xf numFmtId="0" fontId="7" fillId="0" borderId="31" xfId="0" applyFont="1" applyBorder="1" applyAlignment="1">
      <alignment vertical="top"/>
    </xf>
    <xf numFmtId="0" fontId="3" fillId="0" borderId="30" xfId="0" applyFont="1" applyBorder="1" applyAlignment="1">
      <alignment horizontal="left" vertical="top"/>
    </xf>
    <xf numFmtId="0" fontId="7" fillId="0" borderId="0" xfId="0" applyFont="1" applyAlignment="1">
      <alignment horizontal="center" vertical="top"/>
    </xf>
    <xf numFmtId="0" fontId="7" fillId="0" borderId="0" xfId="0" applyFont="1" applyAlignment="1">
      <alignment vertical="top" wrapText="1"/>
    </xf>
    <xf numFmtId="0" fontId="3" fillId="0" borderId="30" xfId="0" applyFont="1" applyBorder="1" applyAlignment="1">
      <alignment horizontal="left" vertical="top" wrapText="1"/>
    </xf>
    <xf numFmtId="41" fontId="7" fillId="19" borderId="0" xfId="0" applyNumberFormat="1" applyFont="1" applyFill="1" applyAlignment="1">
      <alignment vertical="top"/>
    </xf>
    <xf numFmtId="0" fontId="7" fillId="0" borderId="32" xfId="0" applyFont="1" applyBorder="1" applyAlignment="1">
      <alignment horizontal="left" vertical="top"/>
    </xf>
    <xf numFmtId="0" fontId="7" fillId="0" borderId="7" xfId="0" applyFont="1" applyBorder="1" applyAlignment="1">
      <alignment vertical="top"/>
    </xf>
    <xf numFmtId="0" fontId="7" fillId="0" borderId="33" xfId="0" applyFont="1" applyBorder="1" applyAlignment="1">
      <alignment vertical="top"/>
    </xf>
    <xf numFmtId="41" fontId="7" fillId="0" borderId="0" xfId="0" applyNumberFormat="1" applyFont="1" applyAlignment="1">
      <alignment vertical="top"/>
    </xf>
    <xf numFmtId="0" fontId="5" fillId="0" borderId="25" xfId="0" applyFont="1" applyBorder="1" applyAlignment="1">
      <alignment vertical="top"/>
    </xf>
    <xf numFmtId="0" fontId="7" fillId="0" borderId="11" xfId="0" applyFont="1" applyBorder="1" applyAlignment="1">
      <alignment vertical="top"/>
    </xf>
    <xf numFmtId="41" fontId="7" fillId="0" borderId="11" xfId="0" applyNumberFormat="1" applyFont="1" applyBorder="1" applyAlignment="1">
      <alignment vertical="top"/>
    </xf>
    <xf numFmtId="0" fontId="7" fillId="0" borderId="26" xfId="0" applyFont="1" applyBorder="1" applyAlignment="1">
      <alignment vertical="top"/>
    </xf>
    <xf numFmtId="0" fontId="5" fillId="0" borderId="0" xfId="0" applyFont="1" applyAlignment="1">
      <alignment vertical="top"/>
    </xf>
    <xf numFmtId="41" fontId="5" fillId="0" borderId="0" xfId="0" applyNumberFormat="1" applyFont="1" applyAlignment="1">
      <alignment vertical="top"/>
    </xf>
    <xf numFmtId="0" fontId="7" fillId="0" borderId="0" xfId="0" applyFont="1" applyAlignment="1">
      <alignment horizontal="left" vertical="top"/>
    </xf>
    <xf numFmtId="5" fontId="5" fillId="0" borderId="9" xfId="0" applyNumberFormat="1" applyFont="1" applyBorder="1" applyAlignment="1">
      <alignment vertical="top"/>
    </xf>
    <xf numFmtId="0" fontId="8" fillId="0" borderId="0" xfId="0" applyFont="1" applyAlignment="1">
      <alignment vertical="top"/>
    </xf>
    <xf numFmtId="41" fontId="4" fillId="0" borderId="0" xfId="0" applyNumberFormat="1" applyFont="1" applyAlignment="1">
      <alignment vertical="top"/>
    </xf>
    <xf numFmtId="5" fontId="5" fillId="0" borderId="12" xfId="0" applyNumberFormat="1" applyFont="1" applyBorder="1" applyAlignment="1">
      <alignment vertical="top"/>
    </xf>
    <xf numFmtId="0" fontId="9" fillId="0" borderId="27" xfId="0" applyFont="1" applyBorder="1" applyAlignment="1">
      <alignment vertical="top"/>
    </xf>
    <xf numFmtId="0" fontId="31" fillId="0" borderId="0" xfId="0" applyFont="1" applyAlignment="1">
      <alignment vertical="top"/>
    </xf>
    <xf numFmtId="0" fontId="7" fillId="0" borderId="30" xfId="0" applyFont="1" applyBorder="1" applyAlignment="1">
      <alignment vertical="top"/>
    </xf>
    <xf numFmtId="0" fontId="7" fillId="0" borderId="32" xfId="0" applyFont="1" applyBorder="1" applyAlignment="1">
      <alignment vertical="top"/>
    </xf>
    <xf numFmtId="0" fontId="4" fillId="0" borderId="31" xfId="0" applyFont="1" applyBorder="1" applyAlignment="1">
      <alignment vertical="top"/>
    </xf>
    <xf numFmtId="0" fontId="3" fillId="0" borderId="30" xfId="0" applyFont="1" applyBorder="1" applyAlignment="1">
      <alignment vertical="top"/>
    </xf>
    <xf numFmtId="0" fontId="3" fillId="0" borderId="32" xfId="0" applyFont="1" applyBorder="1" applyAlignment="1">
      <alignment horizontal="left" vertical="top"/>
    </xf>
    <xf numFmtId="0" fontId="7" fillId="0" borderId="7" xfId="0" applyFont="1" applyBorder="1" applyAlignment="1">
      <alignment vertical="top" wrapText="1"/>
    </xf>
    <xf numFmtId="0" fontId="7" fillId="0" borderId="28" xfId="0" applyFont="1" applyBorder="1" applyAlignment="1">
      <alignment vertical="top"/>
    </xf>
    <xf numFmtId="0" fontId="7" fillId="0" borderId="30" xfId="0" applyFont="1" applyBorder="1" applyAlignment="1">
      <alignment vertical="top" wrapText="1"/>
    </xf>
    <xf numFmtId="0" fontId="3" fillId="0" borderId="32" xfId="0" applyFont="1" applyBorder="1" applyAlignment="1">
      <alignment vertical="top"/>
    </xf>
    <xf numFmtId="41" fontId="5" fillId="0" borderId="9" xfId="0" applyNumberFormat="1" applyFont="1" applyBorder="1" applyAlignment="1">
      <alignment vertical="top"/>
    </xf>
    <xf numFmtId="0" fontId="9" fillId="0" borderId="27" xfId="0" applyFont="1" applyBorder="1"/>
    <xf numFmtId="41" fontId="7" fillId="0" borderId="28" xfId="0" applyNumberFormat="1" applyFont="1" applyBorder="1"/>
    <xf numFmtId="0" fontId="7" fillId="0" borderId="28" xfId="0" applyFont="1" applyBorder="1"/>
    <xf numFmtId="0" fontId="7" fillId="0" borderId="29" xfId="0" applyFont="1" applyBorder="1"/>
    <xf numFmtId="0" fontId="7" fillId="0" borderId="30" xfId="0" applyFont="1" applyBorder="1" applyAlignment="1">
      <alignment horizontal="left"/>
    </xf>
    <xf numFmtId="5" fontId="5" fillId="0" borderId="10" xfId="0" applyNumberFormat="1" applyFont="1" applyBorder="1" applyAlignment="1">
      <alignment horizontal="right"/>
    </xf>
    <xf numFmtId="0" fontId="7" fillId="0" borderId="31" xfId="0" applyFont="1" applyBorder="1"/>
    <xf numFmtId="0" fontId="7" fillId="0" borderId="32" xfId="0" applyFont="1" applyBorder="1"/>
    <xf numFmtId="0" fontId="7" fillId="0" borderId="7" xfId="0" applyFont="1" applyBorder="1"/>
    <xf numFmtId="0" fontId="7" fillId="0" borderId="33" xfId="0" applyFont="1" applyBorder="1"/>
    <xf numFmtId="41" fontId="7" fillId="19" borderId="0" xfId="0" applyNumberFormat="1" applyFont="1" applyFill="1"/>
    <xf numFmtId="0" fontId="7" fillId="0" borderId="32" xfId="0" applyFont="1" applyBorder="1" applyAlignment="1">
      <alignment horizontal="left"/>
    </xf>
    <xf numFmtId="41" fontId="7" fillId="0" borderId="11" xfId="0" applyNumberFormat="1" applyFont="1" applyBorder="1"/>
    <xf numFmtId="41" fontId="7" fillId="0" borderId="0" xfId="0" applyNumberFormat="1" applyFont="1"/>
    <xf numFmtId="0" fontId="7" fillId="0" borderId="30" xfId="0" applyFont="1" applyBorder="1"/>
    <xf numFmtId="0" fontId="7" fillId="0" borderId="23" xfId="0" applyFont="1" applyBorder="1"/>
    <xf numFmtId="41" fontId="7" fillId="0" borderId="23" xfId="0" applyNumberFormat="1" applyFont="1" applyBorder="1"/>
    <xf numFmtId="0" fontId="5" fillId="0" borderId="8" xfId="0" applyFont="1" applyBorder="1" applyAlignment="1">
      <alignment horizontal="center" vertical="top" wrapText="1"/>
    </xf>
    <xf numFmtId="0" fontId="18" fillId="21" borderId="0" xfId="17" applyFont="1" applyFill="1" applyAlignment="1">
      <alignment horizontal="center" vertical="top" wrapText="1"/>
    </xf>
    <xf numFmtId="164" fontId="23" fillId="0" borderId="11" xfId="16" applyNumberFormat="1" applyFont="1" applyFill="1" applyBorder="1" applyAlignment="1">
      <alignment horizontal="center" vertical="top" wrapText="1"/>
    </xf>
    <xf numFmtId="5" fontId="32" fillId="0" borderId="0" xfId="0" applyNumberFormat="1" applyFont="1"/>
    <xf numFmtId="0" fontId="3" fillId="21" borderId="18" xfId="17" applyFill="1" applyBorder="1" applyAlignment="1">
      <alignment horizontal="left" vertical="top" wrapText="1"/>
    </xf>
    <xf numFmtId="0" fontId="18" fillId="21" borderId="18" xfId="17" applyFont="1" applyFill="1" applyBorder="1" applyAlignment="1">
      <alignment horizontal="left" vertical="top" wrapText="1"/>
    </xf>
    <xf numFmtId="164" fontId="23" fillId="22" borderId="0" xfId="22" applyNumberFormat="1" applyFont="1" applyFill="1" applyAlignment="1">
      <alignment vertical="top"/>
    </xf>
    <xf numFmtId="164" fontId="23" fillId="22" borderId="0" xfId="16" applyNumberFormat="1" applyFont="1" applyFill="1" applyAlignment="1">
      <alignment vertical="top"/>
    </xf>
    <xf numFmtId="164" fontId="23" fillId="22" borderId="9" xfId="16" applyNumberFormat="1" applyFont="1" applyFill="1" applyBorder="1" applyAlignment="1">
      <alignment horizontal="center" vertical="top"/>
    </xf>
    <xf numFmtId="164" fontId="23" fillId="21" borderId="0" xfId="16" applyNumberFormat="1" applyFont="1" applyFill="1" applyAlignment="1">
      <alignment vertical="top"/>
    </xf>
    <xf numFmtId="9" fontId="3" fillId="20" borderId="17" xfId="1" applyFont="1" applyFill="1" applyBorder="1" applyAlignment="1">
      <alignment vertical="top"/>
    </xf>
    <xf numFmtId="9" fontId="3" fillId="20" borderId="19" xfId="1" applyFont="1" applyFill="1" applyBorder="1" applyAlignment="1">
      <alignment vertical="top"/>
    </xf>
    <xf numFmtId="164" fontId="3" fillId="20" borderId="0" xfId="4" applyNumberFormat="1" applyFont="1" applyFill="1" applyBorder="1" applyAlignment="1">
      <alignment horizontal="left" vertical="top"/>
    </xf>
    <xf numFmtId="5" fontId="37" fillId="0" borderId="0" xfId="0" applyNumberFormat="1" applyFont="1"/>
    <xf numFmtId="5" fontId="37" fillId="0" borderId="0" xfId="0" applyNumberFormat="1" applyFont="1" applyAlignment="1">
      <alignment horizontal="right"/>
    </xf>
    <xf numFmtId="0" fontId="39" fillId="0" borderId="0" xfId="0" applyFont="1"/>
    <xf numFmtId="164" fontId="39" fillId="0" borderId="0" xfId="4" applyNumberFormat="1" applyFont="1"/>
    <xf numFmtId="164" fontId="40" fillId="0" borderId="0" xfId="4" applyNumberFormat="1" applyFont="1"/>
    <xf numFmtId="0" fontId="40" fillId="0" borderId="0" xfId="0" applyFont="1"/>
    <xf numFmtId="10" fontId="7" fillId="20" borderId="0" xfId="19" applyNumberFormat="1" applyFont="1" applyFill="1" applyBorder="1" applyAlignment="1">
      <alignment vertical="top"/>
    </xf>
    <xf numFmtId="0" fontId="39" fillId="0" borderId="0" xfId="0" applyFont="1" applyAlignment="1">
      <alignment horizontal="left"/>
    </xf>
    <xf numFmtId="164" fontId="39" fillId="0" borderId="9" xfId="4" applyNumberFormat="1" applyFont="1" applyBorder="1"/>
    <xf numFmtId="0" fontId="41" fillId="0" borderId="0" xfId="0" applyFont="1" applyAlignment="1">
      <alignment horizontal="right"/>
    </xf>
    <xf numFmtId="5" fontId="39" fillId="0" borderId="0" xfId="0" applyNumberFormat="1" applyFont="1"/>
    <xf numFmtId="0" fontId="42" fillId="0" borderId="0" xfId="0" applyFont="1" applyAlignment="1">
      <alignment horizontal="right"/>
    </xf>
    <xf numFmtId="5" fontId="39" fillId="0" borderId="9" xfId="0" applyNumberFormat="1" applyFont="1" applyBorder="1"/>
    <xf numFmtId="0" fontId="38" fillId="0" borderId="0" xfId="0" applyFont="1" applyAlignment="1">
      <alignment horizontal="center" wrapText="1"/>
    </xf>
    <xf numFmtId="166" fontId="3" fillId="0" borderId="0" xfId="17" applyNumberFormat="1" applyAlignment="1">
      <alignment vertical="top"/>
    </xf>
    <xf numFmtId="0" fontId="7" fillId="23" borderId="0" xfId="0" applyFont="1" applyFill="1" applyAlignment="1">
      <alignment vertical="top" wrapText="1"/>
    </xf>
    <xf numFmtId="0" fontId="7" fillId="24" borderId="30" xfId="0" applyFont="1" applyFill="1" applyBorder="1" applyAlignment="1">
      <alignment vertical="top"/>
    </xf>
    <xf numFmtId="0" fontId="7" fillId="24" borderId="0" xfId="0" applyFont="1" applyFill="1" applyAlignment="1">
      <alignment vertical="top" wrapText="1"/>
    </xf>
    <xf numFmtId="0" fontId="38" fillId="0" borderId="0" xfId="0" applyFont="1" applyAlignment="1">
      <alignment horizontal="right"/>
    </xf>
    <xf numFmtId="5" fontId="56" fillId="0" borderId="0" xfId="0" applyNumberFormat="1" applyFont="1"/>
    <xf numFmtId="0" fontId="57" fillId="0" borderId="0" xfId="0" applyFont="1"/>
    <xf numFmtId="164" fontId="56" fillId="0" borderId="0" xfId="4" applyNumberFormat="1" applyFont="1"/>
    <xf numFmtId="164" fontId="56" fillId="0" borderId="9" xfId="0" applyNumberFormat="1" applyFont="1" applyBorder="1"/>
    <xf numFmtId="0" fontId="5" fillId="24" borderId="8" xfId="0" applyFont="1" applyFill="1" applyBorder="1" applyAlignment="1">
      <alignment horizontal="center" vertical="top" wrapText="1"/>
    </xf>
    <xf numFmtId="0" fontId="6" fillId="0" borderId="0" xfId="0" applyFont="1" applyAlignment="1">
      <alignment horizontal="center"/>
    </xf>
    <xf numFmtId="0" fontId="5" fillId="0" borderId="0" xfId="0" applyFont="1" applyAlignment="1">
      <alignment horizontal="center"/>
    </xf>
    <xf numFmtId="0" fontId="5" fillId="0" borderId="25" xfId="0" applyFont="1" applyBorder="1" applyAlignment="1">
      <alignment horizontal="center"/>
    </xf>
    <xf numFmtId="0" fontId="5" fillId="0" borderId="11" xfId="0" applyFont="1" applyBorder="1" applyAlignment="1">
      <alignment horizontal="center"/>
    </xf>
    <xf numFmtId="0" fontId="5" fillId="0" borderId="26" xfId="0" applyFont="1" applyBorder="1" applyAlignment="1">
      <alignment horizontal="center"/>
    </xf>
    <xf numFmtId="0" fontId="18" fillId="0" borderId="34" xfId="17" applyFont="1" applyBorder="1" applyAlignment="1">
      <alignment horizontal="center" vertical="top" wrapText="1"/>
    </xf>
    <xf numFmtId="0" fontId="18" fillId="0" borderId="35" xfId="17" applyFont="1" applyBorder="1" applyAlignment="1">
      <alignment horizontal="center" vertical="top" wrapText="1"/>
    </xf>
    <xf numFmtId="0" fontId="18" fillId="0" borderId="36" xfId="17" applyFont="1" applyBorder="1" applyAlignment="1">
      <alignment horizontal="center" vertical="top" wrapText="1"/>
    </xf>
    <xf numFmtId="0" fontId="3" fillId="20" borderId="18" xfId="17" applyFill="1" applyBorder="1" applyAlignment="1">
      <alignment horizontal="left" vertical="top" wrapText="1"/>
    </xf>
    <xf numFmtId="0" fontId="33" fillId="0" borderId="18" xfId="17" applyFont="1" applyBorder="1" applyAlignment="1">
      <alignment horizontal="left" vertical="top" wrapText="1"/>
    </xf>
    <xf numFmtId="0" fontId="3" fillId="0" borderId="0" xfId="17" applyAlignment="1">
      <alignment horizontal="left" vertical="top" wrapText="1"/>
    </xf>
    <xf numFmtId="0" fontId="18" fillId="0" borderId="0" xfId="17" applyFont="1" applyAlignment="1">
      <alignment horizontal="center" vertical="top"/>
    </xf>
    <xf numFmtId="0" fontId="18" fillId="0" borderId="34" xfId="17" applyFont="1" applyBorder="1" applyAlignment="1">
      <alignment horizontal="center" vertical="top"/>
    </xf>
    <xf numFmtId="0" fontId="18" fillId="0" borderId="36" xfId="17" applyFont="1" applyBorder="1" applyAlignment="1">
      <alignment horizontal="center" vertical="top"/>
    </xf>
    <xf numFmtId="0" fontId="18" fillId="0" borderId="35" xfId="17" applyFont="1" applyBorder="1" applyAlignment="1">
      <alignment horizontal="center" vertical="top"/>
    </xf>
    <xf numFmtId="0" fontId="23" fillId="0" borderId="0" xfId="15" applyFont="1" applyAlignment="1">
      <alignment horizontal="center" vertical="top"/>
    </xf>
    <xf numFmtId="0" fontId="23" fillId="0" borderId="25" xfId="15" applyFont="1" applyBorder="1" applyAlignment="1">
      <alignment horizontal="center" vertical="center" wrapText="1"/>
    </xf>
    <xf numFmtId="0" fontId="23" fillId="0" borderId="11" xfId="15" applyFont="1" applyBorder="1" applyAlignment="1">
      <alignment horizontal="center" vertical="center" wrapText="1"/>
    </xf>
    <xf numFmtId="0" fontId="23" fillId="0" borderId="26" xfId="15" applyFont="1" applyBorder="1" applyAlignment="1">
      <alignment horizontal="center" vertical="center" wrapText="1"/>
    </xf>
    <xf numFmtId="0" fontId="23" fillId="0" borderId="0" xfId="15" quotePrefix="1" applyFont="1" applyAlignment="1">
      <alignment horizontal="left" vertical="top" wrapText="1"/>
    </xf>
    <xf numFmtId="0" fontId="23" fillId="0" borderId="0" xfId="15" applyFont="1" applyAlignment="1">
      <alignment horizontal="right" vertical="top"/>
    </xf>
    <xf numFmtId="0" fontId="26" fillId="0" borderId="0" xfId="15" applyFont="1" applyAlignment="1">
      <alignment horizontal="left" vertical="top" wrapText="1"/>
    </xf>
    <xf numFmtId="0" fontId="22" fillId="0" borderId="0" xfId="15" applyFont="1" applyAlignment="1">
      <alignment horizontal="left" vertical="top" wrapText="1"/>
    </xf>
    <xf numFmtId="0" fontId="23" fillId="0" borderId="0" xfId="15" applyFont="1" applyAlignment="1">
      <alignment horizontal="left" vertical="top" wrapText="1"/>
    </xf>
    <xf numFmtId="0" fontId="5" fillId="0" borderId="25" xfId="0" applyFont="1" applyBorder="1" applyAlignment="1">
      <alignment horizontal="center" wrapText="1"/>
    </xf>
    <xf numFmtId="0" fontId="5" fillId="0" borderId="26" xfId="0" applyFont="1" applyBorder="1" applyAlignment="1">
      <alignment horizontal="center" wrapText="1"/>
    </xf>
  </cellXfs>
  <cellStyles count="64">
    <cellStyle name="Comma" xfId="4" xr:uid="{00000000-0005-0000-0000-000004000000}"/>
    <cellStyle name="Comma [0]" xfId="5" xr:uid="{00000000-0005-0000-0000-000005000000}"/>
    <cellStyle name="Comma 2" xfId="9" xr:uid="{00000000-0005-0000-0000-000009000000}"/>
    <cellStyle name="Comma 2 2" xfId="14" xr:uid="{00000000-0005-0000-0000-00000E000000}"/>
    <cellStyle name="Comma 2 2 2" xfId="20" xr:uid="{00000000-0005-0000-0000-000014000000}"/>
    <cellStyle name="Comma 3" xfId="16" xr:uid="{00000000-0005-0000-0000-000010000000}"/>
    <cellStyle name="Comma 3 2" xfId="22" xr:uid="{00000000-0005-0000-0000-000016000000}"/>
    <cellStyle name="Comma 4" xfId="63" xr:uid="{00000000-0005-0000-0000-00003F000000}"/>
    <cellStyle name="Currency" xfId="2" xr:uid="{00000000-0005-0000-0000-000002000000}"/>
    <cellStyle name="Currency [0]" xfId="3" xr:uid="{00000000-0005-0000-0000-000003000000}"/>
    <cellStyle name="Currency 2" xfId="8" xr:uid="{00000000-0005-0000-0000-000008000000}"/>
    <cellStyle name="Currency 2 2" xfId="12" xr:uid="{00000000-0005-0000-0000-00000C000000}"/>
    <cellStyle name="Currency 2 2 2" xfId="18" xr:uid="{00000000-0005-0000-0000-000012000000}"/>
    <cellStyle name="Normal" xfId="0" builtinId="0"/>
    <cellStyle name="Normal 2" xfId="6" xr:uid="{00000000-0005-0000-0000-000006000000}"/>
    <cellStyle name="Normal 2 2" xfId="11" xr:uid="{00000000-0005-0000-0000-00000B000000}"/>
    <cellStyle name="Normal 2 2 2" xfId="17" xr:uid="{00000000-0005-0000-0000-000011000000}"/>
    <cellStyle name="Normal 3" xfId="15" xr:uid="{00000000-0005-0000-0000-00000F000000}"/>
    <cellStyle name="Normal 3 2" xfId="21" xr:uid="{00000000-0005-0000-0000-000015000000}"/>
    <cellStyle name="Normal 4" xfId="23" xr:uid="{00000000-0005-0000-0000-000017000000}"/>
    <cellStyle name="Percent" xfId="1" xr:uid="{00000000-0005-0000-0000-000001000000}"/>
    <cellStyle name="Percent 2" xfId="7" xr:uid="{00000000-0005-0000-0000-000007000000}"/>
    <cellStyle name="Percent 2 2" xfId="13" xr:uid="{00000000-0005-0000-0000-00000D000000}"/>
    <cellStyle name="Percent 2 2 2" xfId="19" xr:uid="{00000000-0005-0000-0000-000013000000}"/>
    <cellStyle name="Percent 3" xfId="10" xr:uid="{00000000-0005-0000-0000-00000A000000}"/>
    <cellStyle name="SAPBorder" xfId="43" xr:uid="{00000000-0005-0000-0000-00002B000000}"/>
    <cellStyle name="SAPDataCell" xfId="25" xr:uid="{00000000-0005-0000-0000-000019000000}"/>
    <cellStyle name="SAPDataRemoved" xfId="44" xr:uid="{00000000-0005-0000-0000-00002C000000}"/>
    <cellStyle name="SAPDataTotalCell" xfId="26" xr:uid="{00000000-0005-0000-0000-00001A000000}"/>
    <cellStyle name="SAPDimensionCell" xfId="24" xr:uid="{00000000-0005-0000-0000-000018000000}"/>
    <cellStyle name="SAPEditableDataCell" xfId="28" xr:uid="{00000000-0005-0000-0000-00001C000000}"/>
    <cellStyle name="SAPEditableDataTotalCell" xfId="31" xr:uid="{00000000-0005-0000-0000-00001F000000}"/>
    <cellStyle name="SAPEmphasized" xfId="54" xr:uid="{00000000-0005-0000-0000-000036000000}"/>
    <cellStyle name="SAPEmphasizedEditableDataCell" xfId="56" xr:uid="{00000000-0005-0000-0000-000038000000}"/>
    <cellStyle name="SAPEmphasizedEditableDataTotalCell" xfId="57" xr:uid="{00000000-0005-0000-0000-000039000000}"/>
    <cellStyle name="SAPEmphasizedLockedDataCell" xfId="60" xr:uid="{00000000-0005-0000-0000-00003C000000}"/>
    <cellStyle name="SAPEmphasizedLockedDataTotalCell" xfId="61" xr:uid="{00000000-0005-0000-0000-00003D000000}"/>
    <cellStyle name="SAPEmphasizedReadonlyDataCell" xfId="58" xr:uid="{00000000-0005-0000-0000-00003A000000}"/>
    <cellStyle name="SAPEmphasizedReadonlyDataTotalCell" xfId="59" xr:uid="{00000000-0005-0000-0000-00003B000000}"/>
    <cellStyle name="SAPEmphasizedTotal" xfId="55" xr:uid="{00000000-0005-0000-0000-000037000000}"/>
    <cellStyle name="SAPError" xfId="45" xr:uid="{00000000-0005-0000-0000-00002D000000}"/>
    <cellStyle name="SAPExceptionLevel1" xfId="34" xr:uid="{00000000-0005-0000-0000-000022000000}"/>
    <cellStyle name="SAPExceptionLevel2" xfId="35" xr:uid="{00000000-0005-0000-0000-000023000000}"/>
    <cellStyle name="SAPExceptionLevel3" xfId="36" xr:uid="{00000000-0005-0000-0000-000024000000}"/>
    <cellStyle name="SAPExceptionLevel4" xfId="37" xr:uid="{00000000-0005-0000-0000-000025000000}"/>
    <cellStyle name="SAPExceptionLevel5" xfId="38" xr:uid="{00000000-0005-0000-0000-000026000000}"/>
    <cellStyle name="SAPExceptionLevel6" xfId="39" xr:uid="{00000000-0005-0000-0000-000027000000}"/>
    <cellStyle name="SAPExceptionLevel7" xfId="40" xr:uid="{00000000-0005-0000-0000-000028000000}"/>
    <cellStyle name="SAPExceptionLevel8" xfId="41" xr:uid="{00000000-0005-0000-0000-000029000000}"/>
    <cellStyle name="SAPExceptionLevel9" xfId="42" xr:uid="{00000000-0005-0000-0000-00002A000000}"/>
    <cellStyle name="SAPFormula" xfId="62" xr:uid="{00000000-0005-0000-0000-00003E000000}"/>
    <cellStyle name="SAPGroupingFillCell" xfId="27" xr:uid="{00000000-0005-0000-0000-00001B000000}"/>
    <cellStyle name="SAPHierarchyCell0" xfId="49" xr:uid="{00000000-0005-0000-0000-000031000000}"/>
    <cellStyle name="SAPHierarchyCell1" xfId="50" xr:uid="{00000000-0005-0000-0000-000032000000}"/>
    <cellStyle name="SAPHierarchyCell2" xfId="51" xr:uid="{00000000-0005-0000-0000-000033000000}"/>
    <cellStyle name="SAPHierarchyCell3" xfId="52" xr:uid="{00000000-0005-0000-0000-000034000000}"/>
    <cellStyle name="SAPHierarchyCell4" xfId="53" xr:uid="{00000000-0005-0000-0000-000035000000}"/>
    <cellStyle name="SAPLockedDataCell" xfId="30" xr:uid="{00000000-0005-0000-0000-00001E000000}"/>
    <cellStyle name="SAPLockedDataTotalCell" xfId="33" xr:uid="{00000000-0005-0000-0000-000021000000}"/>
    <cellStyle name="SAPMemberCell" xfId="47" xr:uid="{00000000-0005-0000-0000-00002F000000}"/>
    <cellStyle name="SAPMemberTotalCell" xfId="48" xr:uid="{00000000-0005-0000-0000-000030000000}"/>
    <cellStyle name="SAPMessageText" xfId="46" xr:uid="{00000000-0005-0000-0000-00002E000000}"/>
    <cellStyle name="SAPReadonlyDataCell" xfId="29" xr:uid="{00000000-0005-0000-0000-00001D000000}"/>
    <cellStyle name="SAPReadonlyDataTotalCell"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DE01-1867-4B5B-B7DE-E632D7CAF4A8}">
  <sheetPr>
    <pageSetUpPr fitToPage="1"/>
  </sheetPr>
  <dimension ref="A1:B12"/>
  <sheetViews>
    <sheetView view="pageBreakPreview" zoomScale="60" workbookViewId="0">
      <selection activeCell="C209" sqref="C209"/>
    </sheetView>
  </sheetViews>
  <sheetFormatPr defaultColWidth="9.1796875" defaultRowHeight="15.5" x14ac:dyDescent="0.35"/>
  <cols>
    <col min="1" max="1" width="9.1796875" style="5"/>
    <col min="2" max="2" width="59.1796875" style="5" customWidth="1"/>
    <col min="3" max="16384" width="9.1796875" style="5"/>
  </cols>
  <sheetData>
    <row r="1" spans="1:2" x14ac:dyDescent="0.35">
      <c r="A1" s="287" t="s">
        <v>0</v>
      </c>
      <c r="B1" s="287"/>
    </row>
    <row r="2" spans="1:2" x14ac:dyDescent="0.35">
      <c r="A2" s="287" t="s">
        <v>64</v>
      </c>
      <c r="B2" s="287"/>
    </row>
    <row r="3" spans="1:2" x14ac:dyDescent="0.35">
      <c r="A3" s="287" t="s">
        <v>108</v>
      </c>
      <c r="B3" s="287"/>
    </row>
    <row r="6" spans="1:2" x14ac:dyDescent="0.35">
      <c r="A6" s="8" t="s">
        <v>105</v>
      </c>
      <c r="B6" s="9" t="s">
        <v>60</v>
      </c>
    </row>
    <row r="7" spans="1:2" s="6" customFormat="1" ht="31" x14ac:dyDescent="0.25">
      <c r="A7" s="7">
        <v>1</v>
      </c>
      <c r="B7" s="10" t="s">
        <v>130</v>
      </c>
    </row>
    <row r="8" spans="1:2" s="6" customFormat="1" ht="31" x14ac:dyDescent="0.25">
      <c r="A8" s="7">
        <v>2</v>
      </c>
      <c r="B8" s="10" t="s">
        <v>131</v>
      </c>
    </row>
    <row r="9" spans="1:2" s="6" customFormat="1" ht="31" x14ac:dyDescent="0.25">
      <c r="A9" s="7">
        <v>3</v>
      </c>
      <c r="B9" s="10" t="s">
        <v>155</v>
      </c>
    </row>
    <row r="10" spans="1:2" s="6" customFormat="1" ht="31" x14ac:dyDescent="0.25">
      <c r="A10" s="79">
        <v>4</v>
      </c>
      <c r="B10" s="80" t="s">
        <v>304</v>
      </c>
    </row>
    <row r="11" spans="1:2" s="6" customFormat="1" ht="31" x14ac:dyDescent="0.25">
      <c r="A11" s="79">
        <v>5</v>
      </c>
      <c r="B11" s="80" t="s">
        <v>156</v>
      </c>
    </row>
    <row r="12" spans="1:2" s="6" customFormat="1" x14ac:dyDescent="0.25"/>
  </sheetData>
  <mergeCells count="3">
    <mergeCell ref="A1:B1"/>
    <mergeCell ref="A2:B2"/>
    <mergeCell ref="A3:B3"/>
  </mergeCells>
  <pageMargins left="0.7" right="0.7" top="0.41" bottom="0.53" header="0.25" footer="0.3"/>
  <pageSetup fitToHeight="0" orientation="landscape" r:id="rId1"/>
  <headerFooter>
    <oddFooter>&amp;C&amp;1#&amp;"Calibri"&amp;12&amp;K000000Internal</oddFoot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9"/>
  <sheetViews>
    <sheetView tabSelected="1" view="pageBreakPreview" zoomScale="70" zoomScaleNormal="90" zoomScaleSheetLayoutView="70" zoomScalePageLayoutView="75" workbookViewId="0">
      <selection activeCell="E9" sqref="E9"/>
    </sheetView>
  </sheetViews>
  <sheetFormatPr defaultColWidth="9.1796875" defaultRowHeight="14.5" outlineLevelRow="1" x14ac:dyDescent="0.35"/>
  <cols>
    <col min="1" max="1" width="9.1796875" style="3"/>
    <col min="2" max="2" width="44.1796875" style="3" customWidth="1"/>
    <col min="3" max="3" width="21.7265625" style="3" customWidth="1"/>
    <col min="4" max="4" width="68.26953125" style="3" customWidth="1"/>
    <col min="5" max="5" width="28" style="3" customWidth="1"/>
    <col min="6" max="6" width="13" style="3" bestFit="1" customWidth="1"/>
    <col min="7" max="16384" width="9.1796875" style="3"/>
  </cols>
  <sheetData>
    <row r="1" spans="1:6" x14ac:dyDescent="0.35">
      <c r="A1" s="288" t="s">
        <v>0</v>
      </c>
      <c r="B1" s="288"/>
      <c r="C1" s="288"/>
      <c r="D1" s="288"/>
      <c r="E1" s="288"/>
    </row>
    <row r="2" spans="1:6" x14ac:dyDescent="0.35">
      <c r="A2" s="288" t="s">
        <v>64</v>
      </c>
      <c r="B2" s="288"/>
      <c r="C2" s="288"/>
      <c r="D2" s="288"/>
      <c r="E2" s="288"/>
    </row>
    <row r="3" spans="1:6" x14ac:dyDescent="0.35">
      <c r="A3" s="288" t="s">
        <v>109</v>
      </c>
      <c r="B3" s="288"/>
      <c r="C3" s="288"/>
      <c r="D3" s="288"/>
      <c r="E3" s="288"/>
    </row>
    <row r="4" spans="1:6" x14ac:dyDescent="0.35">
      <c r="A4" s="288" t="s">
        <v>110</v>
      </c>
      <c r="B4" s="288"/>
      <c r="C4" s="288"/>
      <c r="D4" s="288"/>
      <c r="E4" s="288"/>
    </row>
    <row r="5" spans="1:6" x14ac:dyDescent="0.35">
      <c r="A5" s="288" t="s">
        <v>1</v>
      </c>
      <c r="B5" s="288"/>
      <c r="C5" s="288"/>
      <c r="D5" s="288"/>
      <c r="E5" s="288"/>
    </row>
    <row r="6" spans="1:6" x14ac:dyDescent="0.35">
      <c r="A6" s="288"/>
      <c r="B6" s="288"/>
      <c r="C6" s="288"/>
      <c r="D6" s="288"/>
      <c r="E6" s="288"/>
    </row>
    <row r="7" spans="1:6" x14ac:dyDescent="0.35">
      <c r="A7" s="4"/>
      <c r="E7" s="253">
        <f>C18+C47+C75+C93+C132+C148+C172+C197+C215+C233</f>
        <v>2427588550.5689106</v>
      </c>
    </row>
    <row r="8" spans="1:6" x14ac:dyDescent="0.35">
      <c r="D8" s="24"/>
      <c r="E8" s="253">
        <f>C16+C45+C73+C91+C130+C146+C170+C195+C213+C231</f>
        <v>-545034387.43108964</v>
      </c>
    </row>
    <row r="9" spans="1:6" ht="12" customHeight="1" x14ac:dyDescent="0.35">
      <c r="A9" s="183" t="s">
        <v>2</v>
      </c>
      <c r="B9" s="184"/>
      <c r="C9" s="184"/>
      <c r="D9" s="184"/>
      <c r="E9" s="185"/>
    </row>
    <row r="10" spans="1:6" x14ac:dyDescent="0.35">
      <c r="D10" s="3" t="s">
        <v>112</v>
      </c>
    </row>
    <row r="11" spans="1:6" x14ac:dyDescent="0.35">
      <c r="A11" s="4" t="s">
        <v>3</v>
      </c>
      <c r="B11" s="4" t="s">
        <v>4</v>
      </c>
      <c r="C11" s="4" t="s">
        <v>5</v>
      </c>
      <c r="D11" s="4" t="s">
        <v>6</v>
      </c>
      <c r="E11" s="4" t="s">
        <v>61</v>
      </c>
      <c r="F11" s="4" t="s">
        <v>3</v>
      </c>
    </row>
    <row r="12" spans="1:6" x14ac:dyDescent="0.35">
      <c r="A12" s="186">
        <v>100</v>
      </c>
      <c r="B12" s="3" t="s">
        <v>7</v>
      </c>
      <c r="C12" s="13">
        <v>404709415</v>
      </c>
      <c r="E12" s="187" t="s">
        <v>75</v>
      </c>
      <c r="F12" s="186">
        <f>A12</f>
        <v>100</v>
      </c>
    </row>
    <row r="13" spans="1:6" x14ac:dyDescent="0.35">
      <c r="A13" s="186">
        <v>101</v>
      </c>
      <c r="B13" s="3" t="s">
        <v>8</v>
      </c>
      <c r="C13" s="13">
        <v>0</v>
      </c>
      <c r="E13" s="187" t="s">
        <v>76</v>
      </c>
      <c r="F13" s="186">
        <f t="shared" ref="F13:F35" si="0">A13</f>
        <v>101</v>
      </c>
    </row>
    <row r="14" spans="1:6" x14ac:dyDescent="0.35">
      <c r="A14" s="186">
        <v>102</v>
      </c>
      <c r="B14" s="4" t="s">
        <v>9</v>
      </c>
      <c r="C14" s="26">
        <f>SUM(C12:C13)</f>
        <v>404709415</v>
      </c>
      <c r="F14" s="186">
        <f t="shared" si="0"/>
        <v>102</v>
      </c>
    </row>
    <row r="15" spans="1:6" x14ac:dyDescent="0.35">
      <c r="A15" s="186">
        <v>103</v>
      </c>
      <c r="B15" s="188"/>
      <c r="C15" s="189"/>
      <c r="F15" s="186">
        <f t="shared" si="0"/>
        <v>103</v>
      </c>
    </row>
    <row r="16" spans="1:6" x14ac:dyDescent="0.35">
      <c r="A16" s="186">
        <v>104</v>
      </c>
      <c r="B16" s="190" t="s">
        <v>13</v>
      </c>
      <c r="C16" s="191">
        <f>C21</f>
        <v>-27524754.390707966</v>
      </c>
      <c r="D16" s="4"/>
      <c r="E16" s="3" t="s">
        <v>67</v>
      </c>
      <c r="F16" s="186">
        <f t="shared" si="0"/>
        <v>104</v>
      </c>
    </row>
    <row r="17" spans="1:6" x14ac:dyDescent="0.35">
      <c r="A17" s="186">
        <v>105</v>
      </c>
      <c r="B17" s="190"/>
      <c r="C17" s="192"/>
      <c r="D17" s="4"/>
      <c r="F17" s="186">
        <f t="shared" si="0"/>
        <v>105</v>
      </c>
    </row>
    <row r="18" spans="1:6" ht="15" thickBot="1" x14ac:dyDescent="0.4">
      <c r="A18" s="186">
        <v>106</v>
      </c>
      <c r="B18" s="4" t="s">
        <v>14</v>
      </c>
      <c r="C18" s="193">
        <f>C14+C16</f>
        <v>377184660.60929203</v>
      </c>
      <c r="D18" s="102"/>
      <c r="E18" s="3" t="s">
        <v>68</v>
      </c>
      <c r="F18" s="186">
        <f t="shared" si="0"/>
        <v>106</v>
      </c>
    </row>
    <row r="19" spans="1:6" ht="15" thickTop="1" x14ac:dyDescent="0.35">
      <c r="A19" s="186">
        <v>107</v>
      </c>
      <c r="B19" s="4"/>
      <c r="C19" s="192"/>
      <c r="F19" s="186">
        <f t="shared" si="0"/>
        <v>107</v>
      </c>
    </row>
    <row r="20" spans="1:6" s="11" customFormat="1" x14ac:dyDescent="0.35">
      <c r="A20" s="186">
        <v>108</v>
      </c>
      <c r="B20" s="194" t="s">
        <v>10</v>
      </c>
      <c r="C20" s="195"/>
      <c r="D20" s="196"/>
      <c r="E20" s="197"/>
      <c r="F20" s="186">
        <f t="shared" si="0"/>
        <v>108</v>
      </c>
    </row>
    <row r="21" spans="1:6" s="11" customFormat="1" x14ac:dyDescent="0.35">
      <c r="A21" s="186">
        <v>109</v>
      </c>
      <c r="B21" s="198" t="s">
        <v>65</v>
      </c>
      <c r="C21" s="199">
        <f>SUM(C22:C35)</f>
        <v>-27524754.390707966</v>
      </c>
      <c r="D21" s="11" t="s">
        <v>66</v>
      </c>
      <c r="E21" s="200"/>
      <c r="F21" s="186">
        <f t="shared" si="0"/>
        <v>109</v>
      </c>
    </row>
    <row r="22" spans="1:6" s="11" customFormat="1" x14ac:dyDescent="0.35">
      <c r="A22" s="186">
        <f>A21+1</f>
        <v>110</v>
      </c>
      <c r="B22" s="201" t="s">
        <v>120</v>
      </c>
      <c r="C22" s="14">
        <v>-11177711.869999999</v>
      </c>
      <c r="D22" s="11" t="s">
        <v>122</v>
      </c>
      <c r="E22" s="200"/>
      <c r="F22" s="186">
        <f t="shared" si="0"/>
        <v>110</v>
      </c>
    </row>
    <row r="23" spans="1:6" s="11" customFormat="1" x14ac:dyDescent="0.35">
      <c r="A23" s="186">
        <f>A22+1</f>
        <v>111</v>
      </c>
      <c r="B23" s="201" t="s">
        <v>120</v>
      </c>
      <c r="C23" s="14">
        <v>-59463.454385999998</v>
      </c>
      <c r="D23" s="11" t="s">
        <v>282</v>
      </c>
      <c r="E23" s="200"/>
      <c r="F23" s="186">
        <f>A23</f>
        <v>111</v>
      </c>
    </row>
    <row r="24" spans="1:6" s="11" customFormat="1" x14ac:dyDescent="0.35">
      <c r="A24" s="186">
        <f>A23+1</f>
        <v>112</v>
      </c>
      <c r="B24" s="201" t="s">
        <v>123</v>
      </c>
      <c r="C24" s="14">
        <v>-14340152.010000002</v>
      </c>
      <c r="D24" s="11" t="s">
        <v>279</v>
      </c>
      <c r="E24" s="200"/>
      <c r="F24" s="186">
        <f t="shared" si="0"/>
        <v>112</v>
      </c>
    </row>
    <row r="25" spans="1:6" s="11" customFormat="1" ht="29" x14ac:dyDescent="0.25">
      <c r="A25" s="202">
        <f>A24+1</f>
        <v>113</v>
      </c>
      <c r="B25" s="201" t="s">
        <v>278</v>
      </c>
      <c r="C25" s="14">
        <v>-46322.31</v>
      </c>
      <c r="D25" s="203" t="s">
        <v>280</v>
      </c>
      <c r="E25" s="200"/>
      <c r="F25" s="202">
        <f t="shared" si="0"/>
        <v>113</v>
      </c>
    </row>
    <row r="26" spans="1:6" s="11" customFormat="1" ht="29" x14ac:dyDescent="0.35">
      <c r="A26" s="202">
        <f t="shared" ref="A26:A34" si="1">A25+1</f>
        <v>114</v>
      </c>
      <c r="B26" s="201" t="s">
        <v>312</v>
      </c>
      <c r="C26" s="14">
        <v>-256013.32</v>
      </c>
      <c r="D26" s="203" t="s">
        <v>315</v>
      </c>
      <c r="E26" s="200"/>
      <c r="F26" s="186">
        <f t="shared" si="0"/>
        <v>114</v>
      </c>
    </row>
    <row r="27" spans="1:6" s="11" customFormat="1" x14ac:dyDescent="0.35">
      <c r="A27" s="202">
        <f t="shared" si="1"/>
        <v>115</v>
      </c>
      <c r="B27" s="201" t="s">
        <v>235</v>
      </c>
      <c r="C27" s="14">
        <v>-178940.85</v>
      </c>
      <c r="D27" s="203" t="s">
        <v>316</v>
      </c>
      <c r="E27" s="200"/>
      <c r="F27" s="186">
        <f t="shared" si="0"/>
        <v>115</v>
      </c>
    </row>
    <row r="28" spans="1:6" s="11" customFormat="1" x14ac:dyDescent="0.35">
      <c r="A28" s="202">
        <f t="shared" si="1"/>
        <v>116</v>
      </c>
      <c r="B28" s="204" t="s">
        <v>321</v>
      </c>
      <c r="C28" s="14">
        <v>-22184.81</v>
      </c>
      <c r="D28" s="203" t="s">
        <v>317</v>
      </c>
      <c r="E28" s="200"/>
      <c r="F28" s="186">
        <f t="shared" si="0"/>
        <v>116</v>
      </c>
    </row>
    <row r="29" spans="1:6" s="11" customFormat="1" x14ac:dyDescent="0.35">
      <c r="A29" s="202">
        <f t="shared" si="1"/>
        <v>117</v>
      </c>
      <c r="B29" s="204" t="s">
        <v>313</v>
      </c>
      <c r="C29" s="14">
        <v>-20601.66</v>
      </c>
      <c r="D29" s="203" t="s">
        <v>318</v>
      </c>
      <c r="E29" s="200"/>
      <c r="F29" s="186">
        <f t="shared" si="0"/>
        <v>117</v>
      </c>
    </row>
    <row r="30" spans="1:6" s="11" customFormat="1" x14ac:dyDescent="0.35">
      <c r="A30" s="202">
        <f t="shared" si="1"/>
        <v>118</v>
      </c>
      <c r="B30" s="204" t="s">
        <v>320</v>
      </c>
      <c r="C30" s="14">
        <v>-546894.63</v>
      </c>
      <c r="D30" s="203" t="s">
        <v>319</v>
      </c>
      <c r="E30" s="200"/>
      <c r="F30" s="186">
        <f t="shared" si="0"/>
        <v>118</v>
      </c>
    </row>
    <row r="31" spans="1:6" s="11" customFormat="1" x14ac:dyDescent="0.35">
      <c r="A31" s="202">
        <f t="shared" si="1"/>
        <v>119</v>
      </c>
      <c r="B31" s="204" t="s">
        <v>314</v>
      </c>
      <c r="C31" s="14">
        <v>-489929.84</v>
      </c>
      <c r="D31" s="203" t="s">
        <v>322</v>
      </c>
      <c r="E31" s="200"/>
      <c r="F31" s="186">
        <f t="shared" si="0"/>
        <v>119</v>
      </c>
    </row>
    <row r="32" spans="1:6" s="11" customFormat="1" x14ac:dyDescent="0.35">
      <c r="A32" s="202">
        <f t="shared" si="1"/>
        <v>120</v>
      </c>
      <c r="B32" s="201" t="s">
        <v>12</v>
      </c>
      <c r="C32" s="14">
        <v>-238133.06736253601</v>
      </c>
      <c r="D32" s="11" t="s">
        <v>114</v>
      </c>
      <c r="E32" s="200"/>
      <c r="F32" s="186">
        <f t="shared" si="0"/>
        <v>120</v>
      </c>
    </row>
    <row r="33" spans="1:6" s="11" customFormat="1" x14ac:dyDescent="0.35">
      <c r="A33" s="202">
        <f>A23+1</f>
        <v>112</v>
      </c>
      <c r="B33" s="201" t="s">
        <v>115</v>
      </c>
      <c r="C33" s="14">
        <v>-169899.41</v>
      </c>
      <c r="D33" s="11" t="s">
        <v>116</v>
      </c>
      <c r="E33" s="200"/>
      <c r="F33" s="186">
        <f>A33</f>
        <v>112</v>
      </c>
    </row>
    <row r="34" spans="1:6" s="11" customFormat="1" ht="29" x14ac:dyDescent="0.25">
      <c r="A34" s="202">
        <f t="shared" si="1"/>
        <v>113</v>
      </c>
      <c r="B34" s="198" t="s">
        <v>294</v>
      </c>
      <c r="C34" s="205">
        <v>21492.8410405664</v>
      </c>
      <c r="D34" s="203" t="s">
        <v>323</v>
      </c>
      <c r="E34" s="200"/>
      <c r="F34" s="202">
        <f t="shared" si="0"/>
        <v>113</v>
      </c>
    </row>
    <row r="35" spans="1:6" s="11" customFormat="1" outlineLevel="1" x14ac:dyDescent="0.35">
      <c r="A35" s="202">
        <f>A34+1</f>
        <v>114</v>
      </c>
      <c r="B35" s="206" t="s">
        <v>63</v>
      </c>
      <c r="C35" s="16"/>
      <c r="D35" s="207"/>
      <c r="E35" s="208"/>
      <c r="F35" s="186">
        <f t="shared" si="0"/>
        <v>114</v>
      </c>
    </row>
    <row r="36" spans="1:6" s="11" customFormat="1" x14ac:dyDescent="0.25">
      <c r="A36" s="202"/>
      <c r="B36" s="196"/>
      <c r="C36" s="196"/>
      <c r="D36" s="196"/>
      <c r="E36" s="196"/>
    </row>
    <row r="37" spans="1:6" s="11" customFormat="1" x14ac:dyDescent="0.25">
      <c r="C37" s="209"/>
    </row>
    <row r="38" spans="1:6" s="11" customFormat="1" x14ac:dyDescent="0.25">
      <c r="A38" s="210" t="s">
        <v>15</v>
      </c>
      <c r="B38" s="211"/>
      <c r="C38" s="212"/>
      <c r="D38" s="211"/>
      <c r="E38" s="213"/>
    </row>
    <row r="39" spans="1:6" s="11" customFormat="1" x14ac:dyDescent="0.35">
      <c r="A39" s="214"/>
      <c r="C39" s="209"/>
      <c r="D39" s="3" t="s">
        <v>112</v>
      </c>
    </row>
    <row r="40" spans="1:6" s="11" customFormat="1" x14ac:dyDescent="0.25">
      <c r="A40" s="214" t="s">
        <v>3</v>
      </c>
      <c r="B40" s="214" t="s">
        <v>4</v>
      </c>
      <c r="C40" s="215" t="s">
        <v>5</v>
      </c>
      <c r="D40" s="214" t="s">
        <v>6</v>
      </c>
      <c r="E40" s="214" t="s">
        <v>61</v>
      </c>
      <c r="F40" s="214" t="s">
        <v>3</v>
      </c>
    </row>
    <row r="41" spans="1:6" s="11" customFormat="1" x14ac:dyDescent="0.25">
      <c r="A41" s="202">
        <v>200</v>
      </c>
      <c r="B41" s="11" t="s">
        <v>7</v>
      </c>
      <c r="C41" s="14">
        <v>60800833</v>
      </c>
      <c r="E41" s="216" t="s">
        <v>77</v>
      </c>
      <c r="F41" s="202">
        <f>A41</f>
        <v>200</v>
      </c>
    </row>
    <row r="42" spans="1:6" s="11" customFormat="1" x14ac:dyDescent="0.25">
      <c r="A42" s="202">
        <f>A41+1</f>
        <v>201</v>
      </c>
      <c r="B42" s="11" t="s">
        <v>8</v>
      </c>
      <c r="C42" s="14">
        <v>0</v>
      </c>
      <c r="E42" s="216" t="s">
        <v>78</v>
      </c>
      <c r="F42" s="202">
        <f t="shared" ref="F42:F63" si="2">A42</f>
        <v>201</v>
      </c>
    </row>
    <row r="43" spans="1:6" s="11" customFormat="1" x14ac:dyDescent="0.25">
      <c r="A43" s="202">
        <f t="shared" ref="A43:A63" si="3">A42+1</f>
        <v>202</v>
      </c>
      <c r="B43" s="214" t="s">
        <v>16</v>
      </c>
      <c r="C43" s="217">
        <f>SUM(C41:C42)</f>
        <v>60800833</v>
      </c>
      <c r="F43" s="202">
        <f t="shared" si="2"/>
        <v>202</v>
      </c>
    </row>
    <row r="44" spans="1:6" s="11" customFormat="1" x14ac:dyDescent="0.25">
      <c r="A44" s="202">
        <f t="shared" si="3"/>
        <v>203</v>
      </c>
      <c r="B44" s="218"/>
      <c r="C44" s="219"/>
      <c r="F44" s="202">
        <f t="shared" si="2"/>
        <v>203</v>
      </c>
    </row>
    <row r="45" spans="1:6" s="11" customFormat="1" x14ac:dyDescent="0.25">
      <c r="A45" s="202">
        <f t="shared" si="3"/>
        <v>204</v>
      </c>
      <c r="B45" s="214" t="s">
        <v>18</v>
      </c>
      <c r="C45" s="217">
        <f>C50</f>
        <v>-5729864.3201102484</v>
      </c>
      <c r="D45" s="214"/>
      <c r="E45" s="11" t="s">
        <v>69</v>
      </c>
      <c r="F45" s="202">
        <f t="shared" si="2"/>
        <v>204</v>
      </c>
    </row>
    <row r="46" spans="1:6" s="11" customFormat="1" x14ac:dyDescent="0.25">
      <c r="A46" s="202">
        <f t="shared" si="3"/>
        <v>205</v>
      </c>
      <c r="B46" s="214"/>
      <c r="C46" s="215"/>
      <c r="D46" s="214"/>
      <c r="F46" s="202">
        <f t="shared" si="2"/>
        <v>205</v>
      </c>
    </row>
    <row r="47" spans="1:6" s="11" customFormat="1" ht="15" thickBot="1" x14ac:dyDescent="0.3">
      <c r="A47" s="202">
        <f t="shared" si="3"/>
        <v>206</v>
      </c>
      <c r="B47" s="214" t="s">
        <v>19</v>
      </c>
      <c r="C47" s="220">
        <f>C43+C45</f>
        <v>55070968.679889753</v>
      </c>
      <c r="D47" s="103">
        <v>-40449951.789999701</v>
      </c>
      <c r="E47" s="11" t="s">
        <v>70</v>
      </c>
      <c r="F47" s="202">
        <f t="shared" si="2"/>
        <v>206</v>
      </c>
    </row>
    <row r="48" spans="1:6" s="11" customFormat="1" ht="15" thickTop="1" x14ac:dyDescent="0.25">
      <c r="A48" s="202">
        <f t="shared" si="3"/>
        <v>207</v>
      </c>
      <c r="B48" s="214"/>
      <c r="C48" s="215"/>
      <c r="F48" s="202">
        <f t="shared" si="2"/>
        <v>207</v>
      </c>
    </row>
    <row r="49" spans="1:6" s="11" customFormat="1" x14ac:dyDescent="0.25">
      <c r="A49" s="202">
        <f t="shared" si="3"/>
        <v>208</v>
      </c>
      <c r="B49" s="221" t="s">
        <v>10</v>
      </c>
      <c r="C49" s="195"/>
      <c r="D49" s="196"/>
      <c r="E49" s="197"/>
      <c r="F49" s="202">
        <f t="shared" si="2"/>
        <v>208</v>
      </c>
    </row>
    <row r="50" spans="1:6" s="11" customFormat="1" x14ac:dyDescent="0.25">
      <c r="A50" s="202">
        <f t="shared" si="3"/>
        <v>209</v>
      </c>
      <c r="B50" s="198" t="s">
        <v>65</v>
      </c>
      <c r="C50" s="199">
        <f>SUM(C51:C63)</f>
        <v>-5729864.3201102484</v>
      </c>
      <c r="D50" s="11" t="s">
        <v>66</v>
      </c>
      <c r="E50" s="200"/>
      <c r="F50" s="202">
        <f t="shared" si="2"/>
        <v>209</v>
      </c>
    </row>
    <row r="51" spans="1:6" s="11" customFormat="1" x14ac:dyDescent="0.25">
      <c r="A51" s="202">
        <f t="shared" si="3"/>
        <v>210</v>
      </c>
      <c r="B51" s="201" t="s">
        <v>123</v>
      </c>
      <c r="C51" s="14">
        <v>-619245.6</v>
      </c>
      <c r="D51" s="11" t="s">
        <v>279</v>
      </c>
      <c r="E51" s="200"/>
      <c r="F51" s="202">
        <f t="shared" si="2"/>
        <v>210</v>
      </c>
    </row>
    <row r="52" spans="1:6" s="11" customFormat="1" ht="29" x14ac:dyDescent="0.25">
      <c r="A52" s="202">
        <f t="shared" si="3"/>
        <v>211</v>
      </c>
      <c r="B52" s="204" t="s">
        <v>286</v>
      </c>
      <c r="C52" s="14">
        <v>-169062.2</v>
      </c>
      <c r="D52" s="203" t="s">
        <v>301</v>
      </c>
      <c r="E52" s="200"/>
      <c r="F52" s="202">
        <f t="shared" si="2"/>
        <v>211</v>
      </c>
    </row>
    <row r="53" spans="1:6" s="11" customFormat="1" ht="29" x14ac:dyDescent="0.25">
      <c r="A53" s="202">
        <f t="shared" si="3"/>
        <v>212</v>
      </c>
      <c r="B53" s="201" t="s">
        <v>312</v>
      </c>
      <c r="C53" s="14">
        <v>-60310.03</v>
      </c>
      <c r="D53" s="203" t="s">
        <v>315</v>
      </c>
      <c r="E53" s="200"/>
      <c r="F53" s="202">
        <f t="shared" si="2"/>
        <v>212</v>
      </c>
    </row>
    <row r="54" spans="1:6" s="11" customFormat="1" x14ac:dyDescent="0.25">
      <c r="A54" s="202">
        <f t="shared" si="3"/>
        <v>213</v>
      </c>
      <c r="B54" s="201" t="s">
        <v>235</v>
      </c>
      <c r="C54" s="14">
        <v>-363206.31</v>
      </c>
      <c r="D54" s="203" t="s">
        <v>316</v>
      </c>
      <c r="E54" s="200"/>
      <c r="F54" s="202">
        <f t="shared" si="2"/>
        <v>213</v>
      </c>
    </row>
    <row r="55" spans="1:6" s="11" customFormat="1" x14ac:dyDescent="0.25">
      <c r="A55" s="202">
        <f t="shared" si="3"/>
        <v>214</v>
      </c>
      <c r="B55" s="204" t="s">
        <v>321</v>
      </c>
      <c r="C55" s="14">
        <v>-3547.21</v>
      </c>
      <c r="D55" s="203" t="s">
        <v>317</v>
      </c>
      <c r="E55" s="200"/>
      <c r="F55" s="202">
        <f t="shared" si="2"/>
        <v>214</v>
      </c>
    </row>
    <row r="56" spans="1:6" s="11" customFormat="1" x14ac:dyDescent="0.25">
      <c r="A56" s="202">
        <f t="shared" si="3"/>
        <v>215</v>
      </c>
      <c r="B56" s="204" t="s">
        <v>324</v>
      </c>
      <c r="C56" s="14">
        <v>339.15</v>
      </c>
      <c r="D56" s="203" t="s">
        <v>325</v>
      </c>
      <c r="E56" s="200"/>
      <c r="F56" s="202">
        <f t="shared" si="2"/>
        <v>215</v>
      </c>
    </row>
    <row r="57" spans="1:6" s="11" customFormat="1" x14ac:dyDescent="0.25">
      <c r="A57" s="202">
        <f t="shared" si="3"/>
        <v>216</v>
      </c>
      <c r="B57" s="204" t="s">
        <v>313</v>
      </c>
      <c r="C57" s="14">
        <v>-2121584.36</v>
      </c>
      <c r="D57" s="203" t="s">
        <v>318</v>
      </c>
      <c r="E57" s="200"/>
      <c r="F57" s="202">
        <f t="shared" si="2"/>
        <v>216</v>
      </c>
    </row>
    <row r="58" spans="1:6" s="11" customFormat="1" x14ac:dyDescent="0.25">
      <c r="A58" s="202">
        <f t="shared" si="3"/>
        <v>217</v>
      </c>
      <c r="B58" s="204" t="s">
        <v>281</v>
      </c>
      <c r="C58" s="14">
        <v>-821.23</v>
      </c>
      <c r="D58" s="203" t="s">
        <v>326</v>
      </c>
      <c r="E58" s="200"/>
      <c r="F58" s="202">
        <f t="shared" si="2"/>
        <v>217</v>
      </c>
    </row>
    <row r="59" spans="1:6" s="11" customFormat="1" x14ac:dyDescent="0.25">
      <c r="A59" s="202">
        <f t="shared" si="3"/>
        <v>218</v>
      </c>
      <c r="B59" s="204" t="s">
        <v>320</v>
      </c>
      <c r="C59" s="14">
        <v>-355588</v>
      </c>
      <c r="D59" s="203" t="s">
        <v>319</v>
      </c>
      <c r="E59" s="200"/>
      <c r="F59" s="202">
        <f t="shared" si="2"/>
        <v>218</v>
      </c>
    </row>
    <row r="60" spans="1:6" s="11" customFormat="1" x14ac:dyDescent="0.25">
      <c r="A60" s="202">
        <f t="shared" si="3"/>
        <v>219</v>
      </c>
      <c r="B60" s="204" t="s">
        <v>314</v>
      </c>
      <c r="C60" s="14">
        <v>-2006061.62</v>
      </c>
      <c r="D60" s="203" t="s">
        <v>322</v>
      </c>
      <c r="E60" s="200"/>
      <c r="F60" s="202">
        <f t="shared" si="2"/>
        <v>219</v>
      </c>
    </row>
    <row r="61" spans="1:6" s="11" customFormat="1" x14ac:dyDescent="0.25">
      <c r="A61" s="202">
        <f t="shared" si="3"/>
        <v>220</v>
      </c>
      <c r="B61" s="201" t="s">
        <v>12</v>
      </c>
      <c r="C61" s="14">
        <v>-30776.9101102485</v>
      </c>
      <c r="D61" s="11" t="s">
        <v>114</v>
      </c>
      <c r="E61" s="200"/>
      <c r="F61" s="202">
        <f t="shared" si="2"/>
        <v>220</v>
      </c>
    </row>
    <row r="62" spans="1:6" s="11" customFormat="1" outlineLevel="1" x14ac:dyDescent="0.25">
      <c r="A62" s="202" t="e">
        <f>#REF!+1</f>
        <v>#REF!</v>
      </c>
      <c r="B62" s="198" t="s">
        <v>63</v>
      </c>
      <c r="C62" s="205"/>
      <c r="E62" s="200"/>
      <c r="F62" s="202" t="e">
        <f t="shared" si="2"/>
        <v>#REF!</v>
      </c>
    </row>
    <row r="63" spans="1:6" s="11" customFormat="1" outlineLevel="1" x14ac:dyDescent="0.25">
      <c r="A63" s="202" t="e">
        <f t="shared" si="3"/>
        <v>#REF!</v>
      </c>
      <c r="B63" s="206" t="s">
        <v>63</v>
      </c>
      <c r="C63" s="16"/>
      <c r="D63" s="207"/>
      <c r="E63" s="208"/>
      <c r="F63" s="202" t="e">
        <f t="shared" si="2"/>
        <v>#REF!</v>
      </c>
    </row>
    <row r="64" spans="1:6" s="11" customFormat="1" x14ac:dyDescent="0.25">
      <c r="A64" s="202"/>
      <c r="B64" s="196"/>
      <c r="C64" s="196"/>
      <c r="D64" s="196"/>
      <c r="E64" s="196"/>
      <c r="F64" s="202"/>
    </row>
    <row r="65" spans="1:6" s="11" customFormat="1" x14ac:dyDescent="0.25">
      <c r="B65" s="218"/>
      <c r="C65" s="209"/>
    </row>
    <row r="66" spans="1:6" s="11" customFormat="1" x14ac:dyDescent="0.25">
      <c r="A66" s="210" t="s">
        <v>20</v>
      </c>
      <c r="B66" s="211"/>
      <c r="C66" s="212"/>
      <c r="D66" s="211"/>
      <c r="E66" s="211"/>
    </row>
    <row r="67" spans="1:6" s="11" customFormat="1" x14ac:dyDescent="0.35">
      <c r="A67" s="214"/>
      <c r="C67" s="209"/>
      <c r="D67" s="3" t="s">
        <v>112</v>
      </c>
    </row>
    <row r="68" spans="1:6" s="11" customFormat="1" x14ac:dyDescent="0.25">
      <c r="A68" s="214" t="s">
        <v>3</v>
      </c>
      <c r="B68" s="214" t="s">
        <v>4</v>
      </c>
      <c r="C68" s="215" t="s">
        <v>5</v>
      </c>
      <c r="D68" s="214" t="s">
        <v>6</v>
      </c>
      <c r="E68" s="214" t="s">
        <v>61</v>
      </c>
      <c r="F68" s="214" t="s">
        <v>3</v>
      </c>
    </row>
    <row r="69" spans="1:6" s="11" customFormat="1" x14ac:dyDescent="0.25">
      <c r="A69" s="202">
        <v>300</v>
      </c>
      <c r="B69" s="11" t="s">
        <v>7</v>
      </c>
      <c r="C69" s="14">
        <v>-148789230</v>
      </c>
      <c r="D69" s="222"/>
      <c r="E69" s="216" t="s">
        <v>79</v>
      </c>
      <c r="F69" s="202">
        <f>A69</f>
        <v>300</v>
      </c>
    </row>
    <row r="70" spans="1:6" s="11" customFormat="1" x14ac:dyDescent="0.25">
      <c r="A70" s="202">
        <v>301</v>
      </c>
      <c r="B70" s="11" t="s">
        <v>8</v>
      </c>
      <c r="C70" s="14">
        <v>0</v>
      </c>
      <c r="E70" s="216" t="s">
        <v>80</v>
      </c>
      <c r="F70" s="202">
        <f t="shared" ref="F70:F81" si="4">A70</f>
        <v>301</v>
      </c>
    </row>
    <row r="71" spans="1:6" s="11" customFormat="1" x14ac:dyDescent="0.25">
      <c r="A71" s="202">
        <v>302</v>
      </c>
      <c r="B71" s="214" t="s">
        <v>21</v>
      </c>
      <c r="C71" s="217">
        <f>SUM(C69:C70)</f>
        <v>-148789230</v>
      </c>
      <c r="F71" s="202">
        <f t="shared" si="4"/>
        <v>302</v>
      </c>
    </row>
    <row r="72" spans="1:6" s="11" customFormat="1" x14ac:dyDescent="0.25">
      <c r="A72" s="202">
        <v>303</v>
      </c>
      <c r="B72" s="218"/>
      <c r="C72" s="219"/>
      <c r="F72" s="202">
        <f t="shared" si="4"/>
        <v>303</v>
      </c>
    </row>
    <row r="73" spans="1:6" s="11" customFormat="1" x14ac:dyDescent="0.25">
      <c r="A73" s="202">
        <v>304</v>
      </c>
      <c r="B73" s="214" t="s">
        <v>24</v>
      </c>
      <c r="C73" s="217">
        <f>C78</f>
        <v>39864392.545218401</v>
      </c>
      <c r="D73" s="214"/>
      <c r="E73" s="11" t="s">
        <v>71</v>
      </c>
      <c r="F73" s="202">
        <f t="shared" si="4"/>
        <v>304</v>
      </c>
    </row>
    <row r="74" spans="1:6" s="11" customFormat="1" x14ac:dyDescent="0.25">
      <c r="A74" s="202">
        <v>305</v>
      </c>
      <c r="C74" s="209"/>
      <c r="F74" s="202">
        <f t="shared" si="4"/>
        <v>305</v>
      </c>
    </row>
    <row r="75" spans="1:6" s="11" customFormat="1" ht="15" thickBot="1" x14ac:dyDescent="0.3">
      <c r="A75" s="202">
        <v>306</v>
      </c>
      <c r="B75" s="214" t="s">
        <v>25</v>
      </c>
      <c r="C75" s="220">
        <f>C71+C73</f>
        <v>-108924837.45478159</v>
      </c>
      <c r="E75" s="11" t="s">
        <v>72</v>
      </c>
      <c r="F75" s="202">
        <f t="shared" si="4"/>
        <v>306</v>
      </c>
    </row>
    <row r="76" spans="1:6" s="11" customFormat="1" ht="15" thickTop="1" x14ac:dyDescent="0.25">
      <c r="A76" s="202">
        <v>307</v>
      </c>
      <c r="B76" s="214"/>
      <c r="C76" s="215"/>
      <c r="F76" s="202">
        <f t="shared" si="4"/>
        <v>307</v>
      </c>
    </row>
    <row r="77" spans="1:6" s="11" customFormat="1" x14ac:dyDescent="0.25">
      <c r="A77" s="202">
        <v>308</v>
      </c>
      <c r="B77" s="221" t="s">
        <v>10</v>
      </c>
      <c r="C77" s="195"/>
      <c r="D77" s="196"/>
      <c r="E77" s="197"/>
      <c r="F77" s="202">
        <f t="shared" si="4"/>
        <v>308</v>
      </c>
    </row>
    <row r="78" spans="1:6" s="11" customFormat="1" x14ac:dyDescent="0.25">
      <c r="A78" s="202">
        <f>A77+1</f>
        <v>309</v>
      </c>
      <c r="B78" s="198" t="s">
        <v>65</v>
      </c>
      <c r="C78" s="199">
        <f>SUM(C79:C81)</f>
        <v>39864392.545218401</v>
      </c>
      <c r="D78" s="11" t="s">
        <v>66</v>
      </c>
      <c r="E78" s="200"/>
      <c r="F78" s="202">
        <f t="shared" si="4"/>
        <v>309</v>
      </c>
    </row>
    <row r="79" spans="1:6" s="11" customFormat="1" x14ac:dyDescent="0.25">
      <c r="A79" s="202">
        <f t="shared" ref="A79:A81" si="5">A78+1</f>
        <v>310</v>
      </c>
      <c r="B79" s="223" t="s">
        <v>22</v>
      </c>
      <c r="C79" s="14">
        <v>0</v>
      </c>
      <c r="D79" s="11" t="s">
        <v>174</v>
      </c>
      <c r="E79" s="200"/>
      <c r="F79" s="202">
        <f t="shared" si="4"/>
        <v>310</v>
      </c>
    </row>
    <row r="80" spans="1:6" s="11" customFormat="1" x14ac:dyDescent="0.25">
      <c r="A80" s="202">
        <f t="shared" si="5"/>
        <v>311</v>
      </c>
      <c r="B80" s="223" t="s">
        <v>23</v>
      </c>
      <c r="C80" s="14">
        <v>0</v>
      </c>
      <c r="D80" s="11" t="s">
        <v>175</v>
      </c>
      <c r="E80" s="200"/>
      <c r="F80" s="202">
        <f t="shared" si="4"/>
        <v>311</v>
      </c>
    </row>
    <row r="81" spans="1:6" s="11" customFormat="1" ht="159.5" x14ac:dyDescent="0.25">
      <c r="A81" s="202">
        <f t="shared" si="5"/>
        <v>312</v>
      </c>
      <c r="B81" s="224" t="s">
        <v>333</v>
      </c>
      <c r="C81" s="15">
        <v>39864392.545218401</v>
      </c>
      <c r="D81" s="228" t="s">
        <v>369</v>
      </c>
      <c r="E81" s="208"/>
      <c r="F81" s="202">
        <f t="shared" si="4"/>
        <v>312</v>
      </c>
    </row>
    <row r="82" spans="1:6" s="11" customFormat="1" x14ac:dyDescent="0.25">
      <c r="A82" s="202"/>
      <c r="B82" s="196"/>
      <c r="C82" s="196"/>
      <c r="D82" s="196"/>
      <c r="E82" s="196"/>
    </row>
    <row r="83" spans="1:6" s="11" customFormat="1" x14ac:dyDescent="0.25">
      <c r="C83" s="209"/>
    </row>
    <row r="84" spans="1:6" s="11" customFormat="1" x14ac:dyDescent="0.25">
      <c r="A84" s="210" t="s">
        <v>26</v>
      </c>
      <c r="B84" s="211"/>
      <c r="C84" s="212"/>
      <c r="D84" s="211"/>
      <c r="E84" s="211"/>
    </row>
    <row r="85" spans="1:6" s="11" customFormat="1" x14ac:dyDescent="0.35">
      <c r="A85" s="214"/>
      <c r="C85" s="209"/>
      <c r="D85" s="3" t="s">
        <v>112</v>
      </c>
    </row>
    <row r="86" spans="1:6" s="11" customFormat="1" x14ac:dyDescent="0.25">
      <c r="A86" s="214" t="s">
        <v>3</v>
      </c>
      <c r="B86" s="214" t="s">
        <v>4</v>
      </c>
      <c r="C86" s="215" t="s">
        <v>5</v>
      </c>
      <c r="D86" s="214" t="s">
        <v>6</v>
      </c>
      <c r="E86" s="214" t="s">
        <v>61</v>
      </c>
      <c r="F86" s="214" t="s">
        <v>3</v>
      </c>
    </row>
    <row r="87" spans="1:6" s="11" customFormat="1" x14ac:dyDescent="0.25">
      <c r="A87" s="202">
        <v>400</v>
      </c>
      <c r="B87" s="11" t="s">
        <v>7</v>
      </c>
      <c r="C87" s="14">
        <v>346863593</v>
      </c>
      <c r="E87" s="216" t="s">
        <v>81</v>
      </c>
      <c r="F87" s="202">
        <f>A87</f>
        <v>400</v>
      </c>
    </row>
    <row r="88" spans="1:6" s="11" customFormat="1" x14ac:dyDescent="0.25">
      <c r="A88" s="202">
        <v>401</v>
      </c>
      <c r="B88" s="11" t="s">
        <v>8</v>
      </c>
      <c r="C88" s="14">
        <v>0</v>
      </c>
      <c r="E88" s="216" t="s">
        <v>82</v>
      </c>
      <c r="F88" s="202">
        <f t="shared" ref="F88:F119" si="6">A88</f>
        <v>401</v>
      </c>
    </row>
    <row r="89" spans="1:6" s="11" customFormat="1" x14ac:dyDescent="0.25">
      <c r="A89" s="202">
        <v>402</v>
      </c>
      <c r="B89" s="214" t="s">
        <v>27</v>
      </c>
      <c r="C89" s="217">
        <f>SUM(C87:C88)</f>
        <v>346863593</v>
      </c>
      <c r="F89" s="202">
        <f t="shared" si="6"/>
        <v>402</v>
      </c>
    </row>
    <row r="90" spans="1:6" s="11" customFormat="1" x14ac:dyDescent="0.25">
      <c r="A90" s="202">
        <v>403</v>
      </c>
      <c r="B90" s="218"/>
      <c r="C90" s="219"/>
      <c r="F90" s="202">
        <f t="shared" si="6"/>
        <v>403</v>
      </c>
    </row>
    <row r="91" spans="1:6" s="11" customFormat="1" x14ac:dyDescent="0.25">
      <c r="A91" s="202">
        <v>404</v>
      </c>
      <c r="B91" s="214" t="s">
        <v>28</v>
      </c>
      <c r="C91" s="217">
        <f>C96</f>
        <v>-79382893.979107514</v>
      </c>
      <c r="D91" s="214"/>
      <c r="E91" s="11" t="s">
        <v>73</v>
      </c>
      <c r="F91" s="202">
        <f t="shared" si="6"/>
        <v>404</v>
      </c>
    </row>
    <row r="92" spans="1:6" s="11" customFormat="1" x14ac:dyDescent="0.25">
      <c r="A92" s="202">
        <v>405</v>
      </c>
      <c r="C92" s="209"/>
      <c r="F92" s="202">
        <f t="shared" si="6"/>
        <v>405</v>
      </c>
    </row>
    <row r="93" spans="1:6" s="11" customFormat="1" ht="15" thickBot="1" x14ac:dyDescent="0.3">
      <c r="A93" s="202">
        <v>406</v>
      </c>
      <c r="B93" s="214" t="s">
        <v>29</v>
      </c>
      <c r="C93" s="220">
        <f>C91+C89</f>
        <v>267480699.0208925</v>
      </c>
      <c r="E93" s="11" t="s">
        <v>74</v>
      </c>
      <c r="F93" s="202">
        <f t="shared" si="6"/>
        <v>406</v>
      </c>
    </row>
    <row r="94" spans="1:6" s="11" customFormat="1" ht="15" thickTop="1" x14ac:dyDescent="0.25">
      <c r="A94" s="202">
        <v>407</v>
      </c>
      <c r="B94" s="214"/>
      <c r="C94" s="215"/>
      <c r="F94" s="202">
        <f t="shared" si="6"/>
        <v>407</v>
      </c>
    </row>
    <row r="95" spans="1:6" s="11" customFormat="1" x14ac:dyDescent="0.25">
      <c r="A95" s="202">
        <v>408</v>
      </c>
      <c r="B95" s="221" t="s">
        <v>10</v>
      </c>
      <c r="C95" s="195" t="s">
        <v>293</v>
      </c>
      <c r="D95" s="196"/>
      <c r="E95" s="197"/>
      <c r="F95" s="202">
        <f t="shared" si="6"/>
        <v>408</v>
      </c>
    </row>
    <row r="96" spans="1:6" s="11" customFormat="1" x14ac:dyDescent="0.25">
      <c r="A96" s="202">
        <v>409</v>
      </c>
      <c r="B96" s="198" t="s">
        <v>65</v>
      </c>
      <c r="C96" s="199">
        <f>SUM(C97:C120)</f>
        <v>-79382893.979107514</v>
      </c>
      <c r="D96" s="11" t="s">
        <v>66</v>
      </c>
      <c r="E96" s="200"/>
      <c r="F96" s="202">
        <f>A96</f>
        <v>409</v>
      </c>
    </row>
    <row r="97" spans="1:6" s="11" customFormat="1" ht="29" x14ac:dyDescent="0.25">
      <c r="A97" s="202">
        <f>A96+1</f>
        <v>410</v>
      </c>
      <c r="B97" s="204" t="s">
        <v>286</v>
      </c>
      <c r="C97" s="14">
        <v>-28183644.390000001</v>
      </c>
      <c r="D97" s="203" t="s">
        <v>301</v>
      </c>
      <c r="E97" s="200"/>
      <c r="F97" s="202">
        <f t="shared" ref="F97:F99" si="7">A97</f>
        <v>410</v>
      </c>
    </row>
    <row r="98" spans="1:6" s="11" customFormat="1" x14ac:dyDescent="0.25">
      <c r="A98" s="202">
        <f t="shared" ref="A98:A100" si="8">A97+1</f>
        <v>411</v>
      </c>
      <c r="B98" s="204" t="s">
        <v>284</v>
      </c>
      <c r="C98" s="14">
        <v>-5747741.8099999996</v>
      </c>
      <c r="D98" s="203" t="s">
        <v>329</v>
      </c>
      <c r="E98" s="200"/>
      <c r="F98" s="202">
        <f t="shared" si="7"/>
        <v>411</v>
      </c>
    </row>
    <row r="99" spans="1:6" s="11" customFormat="1" x14ac:dyDescent="0.25">
      <c r="A99" s="202">
        <f t="shared" si="8"/>
        <v>412</v>
      </c>
      <c r="B99" s="204" t="s">
        <v>284</v>
      </c>
      <c r="C99" s="14">
        <v>-1911662.65</v>
      </c>
      <c r="D99" s="203" t="s">
        <v>327</v>
      </c>
      <c r="E99" s="225"/>
      <c r="F99" s="202">
        <f t="shared" si="7"/>
        <v>412</v>
      </c>
    </row>
    <row r="100" spans="1:6" s="11" customFormat="1" x14ac:dyDescent="0.25">
      <c r="A100" s="202">
        <f t="shared" si="8"/>
        <v>413</v>
      </c>
      <c r="B100" s="204" t="s">
        <v>284</v>
      </c>
      <c r="C100" s="14">
        <v>-19883.349999999999</v>
      </c>
      <c r="D100" s="203" t="s">
        <v>285</v>
      </c>
      <c r="E100" s="225"/>
      <c r="F100" s="202">
        <f>A100</f>
        <v>413</v>
      </c>
    </row>
    <row r="101" spans="1:6" s="11" customFormat="1" ht="29" x14ac:dyDescent="0.25">
      <c r="A101" s="202">
        <f t="shared" ref="A101:A113" si="9">A100+1</f>
        <v>414</v>
      </c>
      <c r="B101" s="201" t="s">
        <v>312</v>
      </c>
      <c r="C101" s="14">
        <v>-265815.36</v>
      </c>
      <c r="D101" s="203" t="s">
        <v>315</v>
      </c>
      <c r="E101" s="200"/>
      <c r="F101" s="202">
        <f t="shared" ref="F101:F111" si="10">A101</f>
        <v>414</v>
      </c>
    </row>
    <row r="102" spans="1:6" s="11" customFormat="1" x14ac:dyDescent="0.25">
      <c r="A102" s="202">
        <f t="shared" si="9"/>
        <v>415</v>
      </c>
      <c r="B102" s="201" t="s">
        <v>235</v>
      </c>
      <c r="C102" s="14">
        <v>-1023256.18</v>
      </c>
      <c r="D102" s="203" t="s">
        <v>316</v>
      </c>
      <c r="E102" s="200"/>
      <c r="F102" s="202">
        <f t="shared" si="10"/>
        <v>415</v>
      </c>
    </row>
    <row r="103" spans="1:6" s="11" customFormat="1" x14ac:dyDescent="0.25">
      <c r="A103" s="202">
        <f t="shared" si="9"/>
        <v>416</v>
      </c>
      <c r="B103" s="204" t="s">
        <v>321</v>
      </c>
      <c r="C103" s="14">
        <v>-28645.97</v>
      </c>
      <c r="D103" s="203" t="s">
        <v>317</v>
      </c>
      <c r="E103" s="200"/>
      <c r="F103" s="202">
        <f t="shared" si="10"/>
        <v>416</v>
      </c>
    </row>
    <row r="104" spans="1:6" s="11" customFormat="1" x14ac:dyDescent="0.25">
      <c r="A104" s="202">
        <f t="shared" si="9"/>
        <v>417</v>
      </c>
      <c r="B104" s="204" t="s">
        <v>283</v>
      </c>
      <c r="C104" s="14">
        <v>-574783.9</v>
      </c>
      <c r="D104" s="203" t="s">
        <v>328</v>
      </c>
      <c r="E104" s="200"/>
      <c r="F104" s="202">
        <f t="shared" si="10"/>
        <v>417</v>
      </c>
    </row>
    <row r="105" spans="1:6" s="11" customFormat="1" x14ac:dyDescent="0.25">
      <c r="A105" s="202">
        <f t="shared" si="9"/>
        <v>418</v>
      </c>
      <c r="B105" s="204" t="s">
        <v>324</v>
      </c>
      <c r="C105" s="14">
        <v>-61047</v>
      </c>
      <c r="D105" s="203" t="s">
        <v>325</v>
      </c>
      <c r="E105" s="200"/>
      <c r="F105" s="202">
        <f t="shared" si="10"/>
        <v>418</v>
      </c>
    </row>
    <row r="106" spans="1:6" s="11" customFormat="1" x14ac:dyDescent="0.25">
      <c r="A106" s="202">
        <f t="shared" si="9"/>
        <v>419</v>
      </c>
      <c r="B106" s="204" t="s">
        <v>313</v>
      </c>
      <c r="C106" s="14">
        <v>-1223810.42</v>
      </c>
      <c r="D106" s="203" t="s">
        <v>318</v>
      </c>
      <c r="E106" s="200"/>
      <c r="F106" s="202">
        <f t="shared" si="10"/>
        <v>419</v>
      </c>
    </row>
    <row r="107" spans="1:6" s="11" customFormat="1" ht="18.75" customHeight="1" x14ac:dyDescent="0.25">
      <c r="A107" s="202">
        <f t="shared" si="9"/>
        <v>420</v>
      </c>
      <c r="B107" s="204" t="s">
        <v>314</v>
      </c>
      <c r="C107" s="14">
        <v>-21108590.280000001</v>
      </c>
      <c r="D107" s="203" t="s">
        <v>322</v>
      </c>
      <c r="E107" s="200"/>
      <c r="F107" s="202">
        <f t="shared" si="10"/>
        <v>420</v>
      </c>
    </row>
    <row r="108" spans="1:6" s="11" customFormat="1" ht="48.75" customHeight="1" x14ac:dyDescent="0.25">
      <c r="A108" s="202">
        <f t="shared" si="9"/>
        <v>421</v>
      </c>
      <c r="B108" s="230" t="s">
        <v>331</v>
      </c>
      <c r="C108" s="14">
        <v>6597894.4099999992</v>
      </c>
      <c r="D108" s="203" t="s">
        <v>332</v>
      </c>
      <c r="E108" s="200"/>
      <c r="F108" s="202">
        <f t="shared" si="10"/>
        <v>421</v>
      </c>
    </row>
    <row r="109" spans="1:6" s="11" customFormat="1" ht="58" x14ac:dyDescent="0.25">
      <c r="A109" s="202">
        <f t="shared" si="9"/>
        <v>422</v>
      </c>
      <c r="B109" s="230" t="s">
        <v>405</v>
      </c>
      <c r="C109" s="14">
        <v>-1938860.1813000001</v>
      </c>
      <c r="D109" s="203" t="s">
        <v>406</v>
      </c>
      <c r="E109" s="200"/>
      <c r="F109" s="202"/>
    </row>
    <row r="110" spans="1:6" s="11" customFormat="1" x14ac:dyDescent="0.25">
      <c r="A110" s="202">
        <f t="shared" si="9"/>
        <v>423</v>
      </c>
      <c r="B110" s="201" t="s">
        <v>12</v>
      </c>
      <c r="C110" s="14">
        <v>-21383.0775847976</v>
      </c>
      <c r="D110" s="11" t="s">
        <v>114</v>
      </c>
      <c r="E110" s="225"/>
      <c r="F110" s="202">
        <f t="shared" si="10"/>
        <v>423</v>
      </c>
    </row>
    <row r="111" spans="1:6" s="11" customFormat="1" x14ac:dyDescent="0.25">
      <c r="A111" s="202">
        <f t="shared" si="9"/>
        <v>424</v>
      </c>
      <c r="B111" s="201" t="s">
        <v>115</v>
      </c>
      <c r="C111" s="14">
        <v>-94806.74</v>
      </c>
      <c r="D111" s="11" t="s">
        <v>116</v>
      </c>
      <c r="E111" s="200"/>
      <c r="F111" s="202">
        <f t="shared" si="10"/>
        <v>424</v>
      </c>
    </row>
    <row r="112" spans="1:6" s="11" customFormat="1" x14ac:dyDescent="0.25">
      <c r="A112" s="202">
        <f t="shared" si="9"/>
        <v>425</v>
      </c>
      <c r="B112" s="226" t="s">
        <v>377</v>
      </c>
      <c r="C112" s="14">
        <v>-188691.142269</v>
      </c>
      <c r="D112" s="11" t="s">
        <v>113</v>
      </c>
      <c r="E112" s="200"/>
      <c r="F112" s="202">
        <f t="shared" si="6"/>
        <v>425</v>
      </c>
    </row>
    <row r="113" spans="1:6" s="11" customFormat="1" ht="29" x14ac:dyDescent="0.25">
      <c r="A113" s="202">
        <f t="shared" si="9"/>
        <v>426</v>
      </c>
      <c r="B113" s="204" t="s">
        <v>287</v>
      </c>
      <c r="C113" s="14">
        <v>-11704003.472363999</v>
      </c>
      <c r="D113" s="203" t="s">
        <v>330</v>
      </c>
      <c r="E113" s="200"/>
      <c r="F113" s="202">
        <f t="shared" si="6"/>
        <v>426</v>
      </c>
    </row>
    <row r="114" spans="1:6" s="11" customFormat="1" ht="87" x14ac:dyDescent="0.25">
      <c r="A114" s="202">
        <f t="shared" ref="A114:A118" si="11">A113+1</f>
        <v>427</v>
      </c>
      <c r="B114" s="204" t="s">
        <v>288</v>
      </c>
      <c r="C114" s="14">
        <v>1546568.8424130001</v>
      </c>
      <c r="D114" s="278" t="s">
        <v>402</v>
      </c>
      <c r="E114" s="200"/>
      <c r="F114" s="202">
        <f t="shared" si="6"/>
        <v>427</v>
      </c>
    </row>
    <row r="115" spans="1:6" s="11" customFormat="1" x14ac:dyDescent="0.25">
      <c r="A115" s="202">
        <f t="shared" si="11"/>
        <v>428</v>
      </c>
      <c r="B115" s="198" t="s">
        <v>289</v>
      </c>
      <c r="C115" s="14">
        <v>-2919988.8374370001</v>
      </c>
      <c r="D115" s="11" t="s">
        <v>290</v>
      </c>
      <c r="E115" s="200"/>
      <c r="F115" s="202">
        <f t="shared" si="6"/>
        <v>428</v>
      </c>
    </row>
    <row r="116" spans="1:6" s="11" customFormat="1" x14ac:dyDescent="0.25">
      <c r="A116" s="202">
        <f t="shared" si="11"/>
        <v>429</v>
      </c>
      <c r="B116" s="201" t="s">
        <v>291</v>
      </c>
      <c r="C116" s="14">
        <v>-1586255.673471</v>
      </c>
      <c r="D116" s="11" t="s">
        <v>122</v>
      </c>
      <c r="E116" s="200"/>
      <c r="F116" s="202">
        <f t="shared" si="6"/>
        <v>429</v>
      </c>
    </row>
    <row r="117" spans="1:6" s="11" customFormat="1" ht="29" x14ac:dyDescent="0.25">
      <c r="A117" s="202">
        <f t="shared" si="11"/>
        <v>430</v>
      </c>
      <c r="B117" s="201" t="s">
        <v>292</v>
      </c>
      <c r="C117" s="14">
        <v>-9002757.1409829203</v>
      </c>
      <c r="D117" s="203" t="s">
        <v>404</v>
      </c>
      <c r="E117" s="200"/>
      <c r="F117" s="202">
        <f t="shared" si="6"/>
        <v>430</v>
      </c>
    </row>
    <row r="118" spans="1:6" s="11" customFormat="1" ht="58" x14ac:dyDescent="0.25">
      <c r="A118" s="202">
        <f t="shared" si="11"/>
        <v>431</v>
      </c>
      <c r="B118" s="198" t="s">
        <v>407</v>
      </c>
      <c r="C118" s="14">
        <v>78270.343888211006</v>
      </c>
      <c r="D118" s="278" t="s">
        <v>403</v>
      </c>
      <c r="E118" s="200"/>
      <c r="F118" s="202">
        <f t="shared" si="6"/>
        <v>431</v>
      </c>
    </row>
    <row r="119" spans="1:6" s="11" customFormat="1" outlineLevel="1" x14ac:dyDescent="0.25">
      <c r="A119" s="202">
        <f t="shared" ref="A119:A120" si="12">A118+1</f>
        <v>432</v>
      </c>
      <c r="B119" s="201" t="s">
        <v>63</v>
      </c>
      <c r="C119" s="205"/>
      <c r="D119" s="203"/>
      <c r="E119" s="200"/>
      <c r="F119" s="202">
        <f t="shared" si="6"/>
        <v>432</v>
      </c>
    </row>
    <row r="120" spans="1:6" s="11" customFormat="1" outlineLevel="1" x14ac:dyDescent="0.25">
      <c r="A120" s="202">
        <f t="shared" si="12"/>
        <v>433</v>
      </c>
      <c r="B120" s="227" t="s">
        <v>63</v>
      </c>
      <c r="C120" s="16"/>
      <c r="D120" s="228"/>
      <c r="E120" s="208"/>
      <c r="F120" s="202">
        <f>A120</f>
        <v>433</v>
      </c>
    </row>
    <row r="121" spans="1:6" s="11" customFormat="1" x14ac:dyDescent="0.25">
      <c r="A121" s="202"/>
      <c r="B121" s="196"/>
      <c r="C121" s="196"/>
      <c r="D121" s="196"/>
      <c r="E121" s="196"/>
    </row>
    <row r="122" spans="1:6" s="11" customFormat="1" x14ac:dyDescent="0.25">
      <c r="C122" s="209"/>
    </row>
    <row r="123" spans="1:6" s="11" customFormat="1" x14ac:dyDescent="0.25">
      <c r="A123" s="210" t="s">
        <v>30</v>
      </c>
      <c r="B123" s="211"/>
      <c r="C123" s="212"/>
      <c r="D123" s="211"/>
      <c r="E123" s="211"/>
    </row>
    <row r="124" spans="1:6" s="11" customFormat="1" x14ac:dyDescent="0.35">
      <c r="A124" s="214"/>
      <c r="C124" s="209"/>
      <c r="D124" s="3" t="s">
        <v>112</v>
      </c>
    </row>
    <row r="125" spans="1:6" s="11" customFormat="1" x14ac:dyDescent="0.25">
      <c r="A125" s="214" t="s">
        <v>3</v>
      </c>
      <c r="B125" s="214" t="s">
        <v>4</v>
      </c>
      <c r="C125" s="215" t="s">
        <v>5</v>
      </c>
      <c r="D125" s="214" t="s">
        <v>6</v>
      </c>
      <c r="E125" s="214" t="s">
        <v>61</v>
      </c>
      <c r="F125" s="214" t="s">
        <v>3</v>
      </c>
    </row>
    <row r="126" spans="1:6" s="11" customFormat="1" x14ac:dyDescent="0.25">
      <c r="A126" s="202">
        <v>500</v>
      </c>
      <c r="B126" s="11" t="s">
        <v>7</v>
      </c>
      <c r="C126" s="14">
        <v>16065669</v>
      </c>
      <c r="E126" s="216" t="s">
        <v>83</v>
      </c>
      <c r="F126" s="202">
        <f>A126</f>
        <v>500</v>
      </c>
    </row>
    <row r="127" spans="1:6" s="11" customFormat="1" x14ac:dyDescent="0.25">
      <c r="A127" s="202">
        <f>A126+1</f>
        <v>501</v>
      </c>
      <c r="B127" s="11" t="s">
        <v>8</v>
      </c>
      <c r="C127" s="14">
        <v>0</v>
      </c>
      <c r="E127" s="216" t="s">
        <v>84</v>
      </c>
      <c r="F127" s="202">
        <f t="shared" ref="F127:F136" si="13">A127</f>
        <v>501</v>
      </c>
    </row>
    <row r="128" spans="1:6" s="11" customFormat="1" x14ac:dyDescent="0.25">
      <c r="A128" s="202">
        <f t="shared" ref="A128:A136" si="14">A127+1</f>
        <v>502</v>
      </c>
      <c r="B128" s="214" t="s">
        <v>31</v>
      </c>
      <c r="C128" s="217">
        <f>SUM(C126:C127)</f>
        <v>16065669</v>
      </c>
      <c r="F128" s="202">
        <f t="shared" si="13"/>
        <v>502</v>
      </c>
    </row>
    <row r="129" spans="1:6" s="11" customFormat="1" x14ac:dyDescent="0.25">
      <c r="A129" s="202">
        <f t="shared" si="14"/>
        <v>503</v>
      </c>
      <c r="B129" s="218"/>
      <c r="C129" s="219"/>
      <c r="F129" s="202">
        <f t="shared" si="13"/>
        <v>503</v>
      </c>
    </row>
    <row r="130" spans="1:6" s="11" customFormat="1" x14ac:dyDescent="0.25">
      <c r="A130" s="202">
        <f t="shared" si="14"/>
        <v>504</v>
      </c>
      <c r="B130" s="214" t="s">
        <v>33</v>
      </c>
      <c r="C130" s="217">
        <f>C135</f>
        <v>4956686.1300000008</v>
      </c>
      <c r="D130" s="214"/>
      <c r="E130" s="11" t="s">
        <v>93</v>
      </c>
      <c r="F130" s="202">
        <f t="shared" si="13"/>
        <v>504</v>
      </c>
    </row>
    <row r="131" spans="1:6" s="11" customFormat="1" x14ac:dyDescent="0.25">
      <c r="A131" s="202">
        <f t="shared" si="14"/>
        <v>505</v>
      </c>
      <c r="C131" s="209"/>
      <c r="F131" s="202">
        <f t="shared" si="13"/>
        <v>505</v>
      </c>
    </row>
    <row r="132" spans="1:6" s="11" customFormat="1" ht="15" thickBot="1" x14ac:dyDescent="0.3">
      <c r="A132" s="202">
        <f t="shared" si="14"/>
        <v>506</v>
      </c>
      <c r="B132" s="214" t="s">
        <v>34</v>
      </c>
      <c r="C132" s="220">
        <f>C128+C130</f>
        <v>21022355.130000003</v>
      </c>
      <c r="E132" s="11" t="s">
        <v>94</v>
      </c>
      <c r="F132" s="202">
        <f>A132</f>
        <v>506</v>
      </c>
    </row>
    <row r="133" spans="1:6" s="11" customFormat="1" ht="15" thickTop="1" x14ac:dyDescent="0.25">
      <c r="A133" s="202">
        <f t="shared" si="14"/>
        <v>507</v>
      </c>
      <c r="B133" s="214"/>
      <c r="C133" s="215"/>
      <c r="F133" s="202">
        <f t="shared" si="13"/>
        <v>507</v>
      </c>
    </row>
    <row r="134" spans="1:6" s="11" customFormat="1" x14ac:dyDescent="0.25">
      <c r="A134" s="202">
        <f t="shared" si="14"/>
        <v>508</v>
      </c>
      <c r="B134" s="221" t="s">
        <v>10</v>
      </c>
      <c r="C134" s="195"/>
      <c r="D134" s="229"/>
      <c r="E134" s="197"/>
      <c r="F134" s="202">
        <f t="shared" si="13"/>
        <v>508</v>
      </c>
    </row>
    <row r="135" spans="1:6" s="11" customFormat="1" x14ac:dyDescent="0.25">
      <c r="A135" s="202">
        <f t="shared" si="14"/>
        <v>509</v>
      </c>
      <c r="B135" s="198" t="s">
        <v>65</v>
      </c>
      <c r="C135" s="199">
        <f>SUM(C136:C136)</f>
        <v>4956686.1300000008</v>
      </c>
      <c r="D135" s="11" t="s">
        <v>66</v>
      </c>
      <c r="E135" s="200"/>
      <c r="F135" s="202">
        <f t="shared" si="13"/>
        <v>509</v>
      </c>
    </row>
    <row r="136" spans="1:6" s="11" customFormat="1" ht="58" x14ac:dyDescent="0.25">
      <c r="A136" s="202">
        <f t="shared" si="14"/>
        <v>510</v>
      </c>
      <c r="B136" s="206" t="s">
        <v>32</v>
      </c>
      <c r="C136" s="16">
        <v>4956686.1300000008</v>
      </c>
      <c r="D136" s="228" t="s">
        <v>334</v>
      </c>
      <c r="E136" s="208"/>
      <c r="F136" s="202">
        <f t="shared" si="13"/>
        <v>510</v>
      </c>
    </row>
    <row r="137" spans="1:6" s="11" customFormat="1" x14ac:dyDescent="0.25">
      <c r="B137" s="196"/>
      <c r="C137" s="196"/>
      <c r="D137" s="196"/>
      <c r="E137" s="196"/>
    </row>
    <row r="138" spans="1:6" s="11" customFormat="1" x14ac:dyDescent="0.25">
      <c r="C138" s="209"/>
    </row>
    <row r="139" spans="1:6" s="11" customFormat="1" x14ac:dyDescent="0.25">
      <c r="A139" s="210" t="s">
        <v>35</v>
      </c>
      <c r="B139" s="211"/>
      <c r="C139" s="212"/>
      <c r="D139" s="211"/>
      <c r="E139" s="211"/>
    </row>
    <row r="140" spans="1:6" s="11" customFormat="1" x14ac:dyDescent="0.35">
      <c r="A140" s="214"/>
      <c r="C140" s="209"/>
      <c r="D140" s="3" t="s">
        <v>112</v>
      </c>
    </row>
    <row r="141" spans="1:6" s="11" customFormat="1" x14ac:dyDescent="0.25">
      <c r="A141" s="214" t="s">
        <v>3</v>
      </c>
      <c r="B141" s="214" t="s">
        <v>4</v>
      </c>
      <c r="C141" s="215" t="s">
        <v>5</v>
      </c>
      <c r="D141" s="214" t="s">
        <v>6</v>
      </c>
      <c r="E141" s="214" t="s">
        <v>61</v>
      </c>
      <c r="F141" s="214" t="s">
        <v>3</v>
      </c>
    </row>
    <row r="142" spans="1:6" s="11" customFormat="1" x14ac:dyDescent="0.25">
      <c r="A142" s="202">
        <v>600</v>
      </c>
      <c r="B142" s="11" t="s">
        <v>7</v>
      </c>
      <c r="C142" s="14">
        <v>1781245931</v>
      </c>
      <c r="E142" s="216" t="s">
        <v>85</v>
      </c>
      <c r="F142" s="202">
        <f>A142</f>
        <v>600</v>
      </c>
    </row>
    <row r="143" spans="1:6" s="11" customFormat="1" x14ac:dyDescent="0.25">
      <c r="A143" s="202">
        <f>A142+1</f>
        <v>601</v>
      </c>
      <c r="B143" s="11" t="s">
        <v>8</v>
      </c>
      <c r="C143" s="14">
        <v>0</v>
      </c>
      <c r="E143" s="216" t="s">
        <v>86</v>
      </c>
      <c r="F143" s="202">
        <f t="shared" ref="F143:F160" si="15">A143</f>
        <v>601</v>
      </c>
    </row>
    <row r="144" spans="1:6" s="11" customFormat="1" x14ac:dyDescent="0.25">
      <c r="A144" s="202">
        <f t="shared" ref="A144:A160" si="16">A143+1</f>
        <v>602</v>
      </c>
      <c r="B144" s="214" t="s">
        <v>36</v>
      </c>
      <c r="C144" s="217">
        <f>SUM(C142:C143)</f>
        <v>1781245931</v>
      </c>
      <c r="F144" s="202">
        <f t="shared" si="15"/>
        <v>602</v>
      </c>
    </row>
    <row r="145" spans="1:6" s="11" customFormat="1" x14ac:dyDescent="0.25">
      <c r="A145" s="202">
        <f t="shared" si="16"/>
        <v>603</v>
      </c>
      <c r="B145" s="218"/>
      <c r="C145" s="219"/>
      <c r="F145" s="202">
        <f t="shared" si="15"/>
        <v>603</v>
      </c>
    </row>
    <row r="146" spans="1:6" s="11" customFormat="1" x14ac:dyDescent="0.25">
      <c r="A146" s="202">
        <f t="shared" si="16"/>
        <v>604</v>
      </c>
      <c r="B146" s="214" t="s">
        <v>40</v>
      </c>
      <c r="C146" s="217">
        <f>C151</f>
        <v>-294112458.49072611</v>
      </c>
      <c r="D146" s="214"/>
      <c r="E146" s="11" t="s">
        <v>95</v>
      </c>
      <c r="F146" s="202">
        <f t="shared" si="15"/>
        <v>604</v>
      </c>
    </row>
    <row r="147" spans="1:6" s="11" customFormat="1" ht="12.65" customHeight="1" x14ac:dyDescent="0.25">
      <c r="A147" s="202">
        <f t="shared" si="16"/>
        <v>605</v>
      </c>
      <c r="C147" s="209"/>
      <c r="F147" s="202">
        <f t="shared" si="15"/>
        <v>605</v>
      </c>
    </row>
    <row r="148" spans="1:6" s="11" customFormat="1" ht="19.899999999999999" customHeight="1" thickBot="1" x14ac:dyDescent="0.3">
      <c r="A148" s="202">
        <f t="shared" si="16"/>
        <v>606</v>
      </c>
      <c r="B148" s="214" t="s">
        <v>41</v>
      </c>
      <c r="C148" s="220">
        <f>C146+C144</f>
        <v>1487133472.509274</v>
      </c>
      <c r="E148" s="11" t="s">
        <v>96</v>
      </c>
      <c r="F148" s="202">
        <f t="shared" si="15"/>
        <v>606</v>
      </c>
    </row>
    <row r="149" spans="1:6" s="11" customFormat="1" ht="15" thickTop="1" x14ac:dyDescent="0.25">
      <c r="A149" s="202">
        <f t="shared" si="16"/>
        <v>607</v>
      </c>
      <c r="B149" s="218"/>
      <c r="C149" s="219"/>
      <c r="F149" s="202">
        <f t="shared" si="15"/>
        <v>607</v>
      </c>
    </row>
    <row r="150" spans="1:6" s="11" customFormat="1" x14ac:dyDescent="0.25">
      <c r="A150" s="202">
        <f t="shared" si="16"/>
        <v>608</v>
      </c>
      <c r="B150" s="221" t="s">
        <v>10</v>
      </c>
      <c r="C150" s="195"/>
      <c r="D150" s="229"/>
      <c r="E150" s="197"/>
      <c r="F150" s="202">
        <f t="shared" si="15"/>
        <v>608</v>
      </c>
    </row>
    <row r="151" spans="1:6" s="11" customFormat="1" x14ac:dyDescent="0.25">
      <c r="A151" s="202">
        <f t="shared" si="16"/>
        <v>609</v>
      </c>
      <c r="B151" s="198" t="s">
        <v>65</v>
      </c>
      <c r="C151" s="199">
        <f>SUM(C152:C160)</f>
        <v>-294112458.49072611</v>
      </c>
      <c r="D151" s="11" t="s">
        <v>66</v>
      </c>
      <c r="E151" s="200"/>
      <c r="F151" s="202">
        <f t="shared" si="15"/>
        <v>609</v>
      </c>
    </row>
    <row r="152" spans="1:6" s="11" customFormat="1" x14ac:dyDescent="0.25">
      <c r="A152" s="202">
        <f t="shared" si="16"/>
        <v>610</v>
      </c>
      <c r="B152" s="223" t="s">
        <v>37</v>
      </c>
      <c r="C152" s="14">
        <v>-795904.11</v>
      </c>
      <c r="D152" s="11" t="s">
        <v>17</v>
      </c>
      <c r="E152" s="200"/>
      <c r="F152" s="202">
        <f t="shared" si="15"/>
        <v>610</v>
      </c>
    </row>
    <row r="153" spans="1:6" s="11" customFormat="1" ht="72.5" x14ac:dyDescent="0.25">
      <c r="A153" s="202">
        <f t="shared" si="16"/>
        <v>611</v>
      </c>
      <c r="B153" s="230" t="s">
        <v>351</v>
      </c>
      <c r="C153" s="14">
        <v>-297022268.77999997</v>
      </c>
      <c r="D153" s="203" t="s">
        <v>352</v>
      </c>
      <c r="E153" s="200"/>
      <c r="F153" s="202">
        <f>A153</f>
        <v>611</v>
      </c>
    </row>
    <row r="154" spans="1:6" s="11" customFormat="1" x14ac:dyDescent="0.25">
      <c r="A154" s="202">
        <f t="shared" si="16"/>
        <v>612</v>
      </c>
      <c r="B154" s="223" t="s">
        <v>38</v>
      </c>
      <c r="C154" s="14">
        <v>-275000</v>
      </c>
      <c r="D154" s="11" t="s">
        <v>17</v>
      </c>
      <c r="E154" s="200"/>
      <c r="F154" s="202">
        <f t="shared" si="15"/>
        <v>612</v>
      </c>
    </row>
    <row r="155" spans="1:6" s="11" customFormat="1" ht="87" x14ac:dyDescent="0.25">
      <c r="A155" s="202">
        <f t="shared" si="16"/>
        <v>613</v>
      </c>
      <c r="B155" s="279" t="s">
        <v>38</v>
      </c>
      <c r="C155" s="14">
        <v>0</v>
      </c>
      <c r="D155" s="280" t="s">
        <v>350</v>
      </c>
      <c r="E155" s="200"/>
      <c r="F155" s="202">
        <f t="shared" si="15"/>
        <v>613</v>
      </c>
    </row>
    <row r="156" spans="1:6" s="11" customFormat="1" x14ac:dyDescent="0.25">
      <c r="A156" s="202">
        <f t="shared" si="16"/>
        <v>614</v>
      </c>
      <c r="B156" s="223" t="s">
        <v>39</v>
      </c>
      <c r="C156" s="14">
        <v>-366668686.74000001</v>
      </c>
      <c r="D156" s="203" t="s">
        <v>265</v>
      </c>
      <c r="E156" s="200"/>
      <c r="F156" s="202">
        <f t="shared" si="15"/>
        <v>614</v>
      </c>
    </row>
    <row r="157" spans="1:6" s="11" customFormat="1" x14ac:dyDescent="0.25">
      <c r="A157" s="202">
        <f t="shared" si="16"/>
        <v>615</v>
      </c>
      <c r="B157" s="223" t="s">
        <v>39</v>
      </c>
      <c r="C157" s="14">
        <v>-22151.8</v>
      </c>
      <c r="D157" s="11" t="s">
        <v>264</v>
      </c>
      <c r="E157" s="225"/>
      <c r="F157" s="202">
        <f t="shared" si="15"/>
        <v>615</v>
      </c>
    </row>
    <row r="158" spans="1:6" s="11" customFormat="1" ht="72.5" x14ac:dyDescent="0.25">
      <c r="A158" s="202">
        <f t="shared" si="16"/>
        <v>616</v>
      </c>
      <c r="B158" s="223" t="s">
        <v>39</v>
      </c>
      <c r="C158" s="14">
        <v>336510885.72000003</v>
      </c>
      <c r="D158" s="203" t="s">
        <v>353</v>
      </c>
      <c r="E158" s="225"/>
      <c r="F158" s="202">
        <f t="shared" si="15"/>
        <v>616</v>
      </c>
    </row>
    <row r="159" spans="1:6" s="11" customFormat="1" x14ac:dyDescent="0.25">
      <c r="A159" s="202">
        <f t="shared" si="16"/>
        <v>617</v>
      </c>
      <c r="B159" s="223" t="s">
        <v>168</v>
      </c>
      <c r="C159" s="14">
        <v>14814801.17</v>
      </c>
      <c r="D159" s="11" t="s">
        <v>11</v>
      </c>
      <c r="E159" s="200"/>
      <c r="F159" s="202">
        <f t="shared" si="15"/>
        <v>617</v>
      </c>
    </row>
    <row r="160" spans="1:6" s="11" customFormat="1" ht="159.5" x14ac:dyDescent="0.25">
      <c r="A160" s="202">
        <f t="shared" si="16"/>
        <v>618</v>
      </c>
      <c r="B160" s="224" t="s">
        <v>333</v>
      </c>
      <c r="C160" s="14">
        <v>19345866.0492738</v>
      </c>
      <c r="D160" s="228" t="s">
        <v>369</v>
      </c>
      <c r="E160" s="208"/>
      <c r="F160" s="202">
        <f t="shared" si="15"/>
        <v>618</v>
      </c>
    </row>
    <row r="161" spans="1:6" s="11" customFormat="1" x14ac:dyDescent="0.25">
      <c r="A161" s="202"/>
      <c r="B161" s="196"/>
      <c r="C161" s="196"/>
      <c r="D161" s="196"/>
      <c r="E161" s="196"/>
    </row>
    <row r="162" spans="1:6" s="11" customFormat="1" x14ac:dyDescent="0.25">
      <c r="C162" s="209"/>
      <c r="E162" s="200"/>
    </row>
    <row r="163" spans="1:6" s="11" customFormat="1" x14ac:dyDescent="0.25">
      <c r="A163" s="210" t="s">
        <v>42</v>
      </c>
      <c r="B163" s="211"/>
      <c r="C163" s="212"/>
      <c r="D163" s="211"/>
      <c r="E163" s="211"/>
    </row>
    <row r="164" spans="1:6" s="11" customFormat="1" x14ac:dyDescent="0.35">
      <c r="A164" s="214"/>
      <c r="C164" s="209"/>
      <c r="D164" s="3" t="s">
        <v>112</v>
      </c>
    </row>
    <row r="165" spans="1:6" s="11" customFormat="1" x14ac:dyDescent="0.25">
      <c r="A165" s="214" t="s">
        <v>3</v>
      </c>
      <c r="B165" s="214" t="s">
        <v>4</v>
      </c>
      <c r="C165" s="215" t="s">
        <v>5</v>
      </c>
      <c r="D165" s="214" t="s">
        <v>6</v>
      </c>
      <c r="E165" s="214" t="s">
        <v>61</v>
      </c>
      <c r="F165" s="214" t="s">
        <v>3</v>
      </c>
    </row>
    <row r="166" spans="1:6" s="11" customFormat="1" x14ac:dyDescent="0.25">
      <c r="A166" s="202">
        <v>700</v>
      </c>
      <c r="B166" s="11" t="s">
        <v>7</v>
      </c>
      <c r="C166" s="14">
        <v>390655154</v>
      </c>
      <c r="E166" s="216" t="s">
        <v>87</v>
      </c>
      <c r="F166" s="202">
        <f>A166</f>
        <v>700</v>
      </c>
    </row>
    <row r="167" spans="1:6" s="11" customFormat="1" x14ac:dyDescent="0.25">
      <c r="A167" s="202">
        <f>A166+1</f>
        <v>701</v>
      </c>
      <c r="B167" s="11" t="s">
        <v>8</v>
      </c>
      <c r="C167" s="14">
        <v>0</v>
      </c>
      <c r="E167" s="216" t="s">
        <v>88</v>
      </c>
      <c r="F167" s="202">
        <f t="shared" ref="F167:F183" si="17">A167</f>
        <v>701</v>
      </c>
    </row>
    <row r="168" spans="1:6" s="11" customFormat="1" x14ac:dyDescent="0.25">
      <c r="A168" s="202">
        <f t="shared" ref="A168:A185" si="18">A167+1</f>
        <v>702</v>
      </c>
      <c r="B168" s="214" t="s">
        <v>43</v>
      </c>
      <c r="C168" s="217">
        <f>SUM(C166:C167)</f>
        <v>390655154</v>
      </c>
      <c r="F168" s="202">
        <f t="shared" si="17"/>
        <v>702</v>
      </c>
    </row>
    <row r="169" spans="1:6" s="11" customFormat="1" x14ac:dyDescent="0.25">
      <c r="A169" s="202">
        <f t="shared" si="18"/>
        <v>703</v>
      </c>
      <c r="B169" s="218"/>
      <c r="C169" s="219"/>
      <c r="F169" s="202">
        <f t="shared" si="17"/>
        <v>703</v>
      </c>
    </row>
    <row r="170" spans="1:6" s="11" customFormat="1" x14ac:dyDescent="0.25">
      <c r="A170" s="202">
        <f t="shared" si="18"/>
        <v>704</v>
      </c>
      <c r="B170" s="214" t="s">
        <v>44</v>
      </c>
      <c r="C170" s="217">
        <f>C175</f>
        <v>-70562390.365655914</v>
      </c>
      <c r="D170" s="214"/>
      <c r="E170" s="11" t="s">
        <v>97</v>
      </c>
      <c r="F170" s="202">
        <f t="shared" si="17"/>
        <v>704</v>
      </c>
    </row>
    <row r="171" spans="1:6" s="11" customFormat="1" x14ac:dyDescent="0.25">
      <c r="A171" s="202">
        <f t="shared" si="18"/>
        <v>705</v>
      </c>
      <c r="B171" s="214"/>
      <c r="C171" s="215"/>
      <c r="D171" s="214"/>
      <c r="F171" s="202">
        <f t="shared" si="17"/>
        <v>705</v>
      </c>
    </row>
    <row r="172" spans="1:6" s="11" customFormat="1" ht="15" thickBot="1" x14ac:dyDescent="0.3">
      <c r="A172" s="202">
        <f t="shared" si="18"/>
        <v>706</v>
      </c>
      <c r="B172" s="214" t="s">
        <v>45</v>
      </c>
      <c r="C172" s="220">
        <f>C170+C168</f>
        <v>320092763.6343441</v>
      </c>
      <c r="E172" s="11" t="s">
        <v>98</v>
      </c>
      <c r="F172" s="202">
        <f t="shared" si="17"/>
        <v>706</v>
      </c>
    </row>
    <row r="173" spans="1:6" s="11" customFormat="1" ht="15" thickTop="1" x14ac:dyDescent="0.25">
      <c r="A173" s="202">
        <f t="shared" si="18"/>
        <v>707</v>
      </c>
      <c r="B173" s="218"/>
      <c r="C173" s="209"/>
      <c r="F173" s="202">
        <f t="shared" si="17"/>
        <v>707</v>
      </c>
    </row>
    <row r="174" spans="1:6" s="11" customFormat="1" x14ac:dyDescent="0.25">
      <c r="A174" s="202">
        <f t="shared" si="18"/>
        <v>708</v>
      </c>
      <c r="B174" s="221" t="s">
        <v>10</v>
      </c>
      <c r="C174" s="195"/>
      <c r="D174" s="196"/>
      <c r="E174" s="197"/>
      <c r="F174" s="202">
        <f t="shared" si="17"/>
        <v>708</v>
      </c>
    </row>
    <row r="175" spans="1:6" s="11" customFormat="1" x14ac:dyDescent="0.25">
      <c r="A175" s="202">
        <f t="shared" si="18"/>
        <v>709</v>
      </c>
      <c r="B175" s="198" t="s">
        <v>65</v>
      </c>
      <c r="C175" s="199">
        <f>SUM(C176:C185)</f>
        <v>-70562390.365655914</v>
      </c>
      <c r="D175" s="11" t="s">
        <v>66</v>
      </c>
      <c r="E175" s="200"/>
      <c r="F175" s="202">
        <f t="shared" si="17"/>
        <v>709</v>
      </c>
    </row>
    <row r="176" spans="1:6" s="11" customFormat="1" x14ac:dyDescent="0.25">
      <c r="A176" s="202">
        <f t="shared" si="18"/>
        <v>710</v>
      </c>
      <c r="B176" s="226" t="s">
        <v>118</v>
      </c>
      <c r="C176" s="14">
        <v>-5914247.1973230001</v>
      </c>
      <c r="D176" s="11" t="s">
        <v>279</v>
      </c>
      <c r="E176" s="200"/>
      <c r="F176" s="202">
        <f t="shared" si="17"/>
        <v>710</v>
      </c>
    </row>
    <row r="177" spans="1:6" s="11" customFormat="1" x14ac:dyDescent="0.25">
      <c r="A177" s="202">
        <f t="shared" si="18"/>
        <v>711</v>
      </c>
      <c r="B177" s="226" t="s">
        <v>354</v>
      </c>
      <c r="C177" s="14">
        <v>385323.31289750698</v>
      </c>
      <c r="D177" s="11" t="s">
        <v>113</v>
      </c>
      <c r="E177" s="200"/>
      <c r="F177" s="202">
        <f t="shared" si="17"/>
        <v>711</v>
      </c>
    </row>
    <row r="178" spans="1:6" s="11" customFormat="1" ht="29" x14ac:dyDescent="0.25">
      <c r="A178" s="202">
        <f t="shared" si="18"/>
        <v>712</v>
      </c>
      <c r="B178" s="223" t="s">
        <v>117</v>
      </c>
      <c r="C178" s="14">
        <v>-1841803.25</v>
      </c>
      <c r="D178" s="203" t="s">
        <v>302</v>
      </c>
      <c r="E178" s="200"/>
      <c r="F178" s="202">
        <f t="shared" si="17"/>
        <v>712</v>
      </c>
    </row>
    <row r="179" spans="1:6" s="11" customFormat="1" x14ac:dyDescent="0.25">
      <c r="A179" s="202">
        <f t="shared" si="18"/>
        <v>713</v>
      </c>
      <c r="B179" s="223" t="s">
        <v>119</v>
      </c>
      <c r="C179" s="14">
        <v>-290718.96000000002</v>
      </c>
      <c r="D179" s="203" t="s">
        <v>355</v>
      </c>
      <c r="E179" s="200"/>
      <c r="F179" s="202">
        <f t="shared" si="17"/>
        <v>713</v>
      </c>
    </row>
    <row r="180" spans="1:6" s="11" customFormat="1" ht="159.5" x14ac:dyDescent="0.25">
      <c r="A180" s="202">
        <f>A178+1</f>
        <v>713</v>
      </c>
      <c r="B180" s="223" t="s">
        <v>333</v>
      </c>
      <c r="C180" s="14">
        <v>-61771631.536476403</v>
      </c>
      <c r="D180" s="228" t="s">
        <v>369</v>
      </c>
      <c r="E180" s="200"/>
      <c r="F180" s="202">
        <f t="shared" si="17"/>
        <v>713</v>
      </c>
    </row>
    <row r="181" spans="1:6" s="11" customFormat="1" x14ac:dyDescent="0.25">
      <c r="A181" s="202">
        <f t="shared" si="18"/>
        <v>714</v>
      </c>
      <c r="B181" s="201" t="s">
        <v>12</v>
      </c>
      <c r="C181" s="14">
        <v>-887677.39974456502</v>
      </c>
      <c r="D181" s="11" t="s">
        <v>114</v>
      </c>
      <c r="E181" s="200"/>
      <c r="F181" s="202">
        <f t="shared" si="17"/>
        <v>714</v>
      </c>
    </row>
    <row r="182" spans="1:6" s="11" customFormat="1" x14ac:dyDescent="0.25">
      <c r="A182" s="202">
        <f t="shared" si="18"/>
        <v>715</v>
      </c>
      <c r="B182" s="201" t="s">
        <v>173</v>
      </c>
      <c r="C182" s="14">
        <v>-263714.76178853703</v>
      </c>
      <c r="D182" s="11" t="s">
        <v>172</v>
      </c>
      <c r="E182" s="200"/>
      <c r="F182" s="202">
        <f t="shared" si="17"/>
        <v>715</v>
      </c>
    </row>
    <row r="183" spans="1:6" s="11" customFormat="1" ht="29" x14ac:dyDescent="0.25">
      <c r="A183" s="202">
        <f t="shared" si="18"/>
        <v>716</v>
      </c>
      <c r="B183" s="231" t="s">
        <v>124</v>
      </c>
      <c r="C183" s="15">
        <v>22079.426779097099</v>
      </c>
      <c r="D183" s="203" t="s">
        <v>305</v>
      </c>
      <c r="E183" s="208"/>
      <c r="F183" s="202">
        <f t="shared" si="17"/>
        <v>716</v>
      </c>
    </row>
    <row r="184" spans="1:6" s="11" customFormat="1" outlineLevel="1" x14ac:dyDescent="0.25">
      <c r="A184" s="202">
        <f t="shared" si="18"/>
        <v>717</v>
      </c>
      <c r="B184" s="198" t="s">
        <v>63</v>
      </c>
      <c r="C184" s="205"/>
      <c r="E184" s="200"/>
      <c r="F184" s="202">
        <f t="shared" ref="F184:F185" si="19">F183+1</f>
        <v>717</v>
      </c>
    </row>
    <row r="185" spans="1:6" s="11" customFormat="1" outlineLevel="1" x14ac:dyDescent="0.25">
      <c r="A185" s="202">
        <f t="shared" si="18"/>
        <v>718</v>
      </c>
      <c r="B185" s="206" t="s">
        <v>63</v>
      </c>
      <c r="C185" s="16"/>
      <c r="D185" s="207"/>
      <c r="E185" s="208"/>
      <c r="F185" s="202">
        <f t="shared" si="19"/>
        <v>718</v>
      </c>
    </row>
    <row r="186" spans="1:6" s="11" customFormat="1" x14ac:dyDescent="0.25">
      <c r="A186" s="202"/>
      <c r="B186" s="196"/>
      <c r="C186" s="196"/>
      <c r="D186" s="196"/>
      <c r="E186" s="196"/>
    </row>
    <row r="187" spans="1:6" s="11" customFormat="1" ht="15" customHeight="1" x14ac:dyDescent="0.25">
      <c r="C187" s="209"/>
    </row>
    <row r="188" spans="1:6" s="11" customFormat="1" x14ac:dyDescent="0.25">
      <c r="A188" s="210" t="s">
        <v>46</v>
      </c>
      <c r="B188" s="211"/>
      <c r="C188" s="212"/>
      <c r="D188" s="211"/>
      <c r="E188" s="211"/>
    </row>
    <row r="189" spans="1:6" s="11" customFormat="1" x14ac:dyDescent="0.35">
      <c r="A189" s="214"/>
      <c r="C189" s="209"/>
      <c r="D189" s="3" t="s">
        <v>112</v>
      </c>
    </row>
    <row r="190" spans="1:6" s="11" customFormat="1" x14ac:dyDescent="0.25">
      <c r="A190" s="214" t="s">
        <v>3</v>
      </c>
      <c r="B190" s="214" t="s">
        <v>4</v>
      </c>
      <c r="C190" s="215" t="s">
        <v>5</v>
      </c>
      <c r="D190" s="214" t="s">
        <v>6</v>
      </c>
      <c r="E190" s="214" t="s">
        <v>61</v>
      </c>
      <c r="F190" s="214" t="s">
        <v>3</v>
      </c>
    </row>
    <row r="191" spans="1:6" s="11" customFormat="1" x14ac:dyDescent="0.25">
      <c r="A191" s="202">
        <v>800</v>
      </c>
      <c r="B191" s="11" t="s">
        <v>7</v>
      </c>
      <c r="C191" s="14">
        <v>101328358</v>
      </c>
      <c r="E191" s="216" t="s">
        <v>89</v>
      </c>
      <c r="F191" s="202">
        <f>A191</f>
        <v>800</v>
      </c>
    </row>
    <row r="192" spans="1:6" s="11" customFormat="1" x14ac:dyDescent="0.25">
      <c r="A192" s="202">
        <f>A191+1</f>
        <v>801</v>
      </c>
      <c r="B192" s="11" t="s">
        <v>8</v>
      </c>
      <c r="C192" s="14">
        <v>0</v>
      </c>
      <c r="E192" s="216" t="s">
        <v>90</v>
      </c>
      <c r="F192" s="202">
        <f t="shared" ref="F192:F201" si="20">A192</f>
        <v>801</v>
      </c>
    </row>
    <row r="193" spans="1:6" s="11" customFormat="1" x14ac:dyDescent="0.25">
      <c r="A193" s="202">
        <f t="shared" ref="A193:A203" si="21">A192+1</f>
        <v>802</v>
      </c>
      <c r="B193" s="214" t="s">
        <v>47</v>
      </c>
      <c r="C193" s="217">
        <f>SUM(C191:C192)</f>
        <v>101328358</v>
      </c>
      <c r="F193" s="202">
        <f t="shared" si="20"/>
        <v>802</v>
      </c>
    </row>
    <row r="194" spans="1:6" s="11" customFormat="1" x14ac:dyDescent="0.25">
      <c r="A194" s="202">
        <f t="shared" si="21"/>
        <v>803</v>
      </c>
      <c r="B194" s="214"/>
      <c r="C194" s="232"/>
      <c r="F194" s="202">
        <f t="shared" si="20"/>
        <v>803</v>
      </c>
    </row>
    <row r="195" spans="1:6" s="11" customFormat="1" x14ac:dyDescent="0.25">
      <c r="A195" s="202">
        <f t="shared" si="21"/>
        <v>804</v>
      </c>
      <c r="B195" s="214" t="s">
        <v>49</v>
      </c>
      <c r="C195" s="217">
        <f>C200</f>
        <v>-101328358</v>
      </c>
      <c r="D195" s="214"/>
      <c r="E195" s="11" t="s">
        <v>99</v>
      </c>
      <c r="F195" s="202">
        <f t="shared" si="20"/>
        <v>804</v>
      </c>
    </row>
    <row r="196" spans="1:6" x14ac:dyDescent="0.35">
      <c r="A196" s="186">
        <f t="shared" si="21"/>
        <v>805</v>
      </c>
      <c r="B196" s="4"/>
      <c r="C196" s="192"/>
      <c r="D196" s="4"/>
      <c r="F196" s="202">
        <f t="shared" si="20"/>
        <v>805</v>
      </c>
    </row>
    <row r="197" spans="1:6" ht="15" thickBot="1" x14ac:dyDescent="0.4">
      <c r="A197" s="186">
        <f t="shared" si="21"/>
        <v>806</v>
      </c>
      <c r="B197" s="4" t="s">
        <v>50</v>
      </c>
      <c r="C197" s="193">
        <f>C195+C193</f>
        <v>0</v>
      </c>
      <c r="E197" s="3" t="s">
        <v>100</v>
      </c>
      <c r="F197" s="202">
        <f t="shared" si="20"/>
        <v>806</v>
      </c>
    </row>
    <row r="198" spans="1:6" ht="15" thickTop="1" x14ac:dyDescent="0.35">
      <c r="A198" s="186">
        <f t="shared" si="21"/>
        <v>807</v>
      </c>
      <c r="B198" s="4"/>
      <c r="C198" s="192"/>
      <c r="F198" s="202">
        <f t="shared" si="20"/>
        <v>807</v>
      </c>
    </row>
    <row r="199" spans="1:6" x14ac:dyDescent="0.35">
      <c r="A199" s="186">
        <f t="shared" si="21"/>
        <v>808</v>
      </c>
      <c r="B199" s="233" t="s">
        <v>10</v>
      </c>
      <c r="C199" s="234"/>
      <c r="D199" s="235"/>
      <c r="E199" s="236"/>
      <c r="F199" s="202">
        <f t="shared" si="20"/>
        <v>808</v>
      </c>
    </row>
    <row r="200" spans="1:6" x14ac:dyDescent="0.35">
      <c r="A200" s="186">
        <f t="shared" si="21"/>
        <v>809</v>
      </c>
      <c r="B200" s="237" t="s">
        <v>65</v>
      </c>
      <c r="C200" s="238">
        <f>SUM(C201:C203)</f>
        <v>-101328358</v>
      </c>
      <c r="D200" s="3" t="s">
        <v>66</v>
      </c>
      <c r="E200" s="239"/>
      <c r="F200" s="202">
        <f t="shared" si="20"/>
        <v>809</v>
      </c>
    </row>
    <row r="201" spans="1:6" x14ac:dyDescent="0.35">
      <c r="A201" s="186">
        <f t="shared" si="21"/>
        <v>810</v>
      </c>
      <c r="B201" s="240" t="s">
        <v>48</v>
      </c>
      <c r="C201" s="28">
        <v>-101328358</v>
      </c>
      <c r="D201" s="241" t="s">
        <v>267</v>
      </c>
      <c r="E201" s="242"/>
      <c r="F201" s="202">
        <f t="shared" si="20"/>
        <v>810</v>
      </c>
    </row>
    <row r="202" spans="1:6" outlineLevel="1" x14ac:dyDescent="0.35">
      <c r="A202" s="186">
        <f t="shared" si="21"/>
        <v>811</v>
      </c>
      <c r="B202" s="237" t="s">
        <v>63</v>
      </c>
      <c r="C202" s="243"/>
      <c r="E202" s="239"/>
      <c r="F202" s="186">
        <f t="shared" ref="F202:F203" si="22">F201+1</f>
        <v>811</v>
      </c>
    </row>
    <row r="203" spans="1:6" outlineLevel="1" x14ac:dyDescent="0.35">
      <c r="A203" s="186">
        <f t="shared" si="21"/>
        <v>812</v>
      </c>
      <c r="B203" s="244" t="s">
        <v>63</v>
      </c>
      <c r="C203" s="17"/>
      <c r="D203" s="241"/>
      <c r="E203" s="242">
        <f>70*0.06</f>
        <v>4.2</v>
      </c>
      <c r="F203" s="186">
        <f t="shared" si="22"/>
        <v>812</v>
      </c>
    </row>
    <row r="204" spans="1:6" x14ac:dyDescent="0.35">
      <c r="A204" s="186"/>
      <c r="B204" s="196"/>
      <c r="C204" s="196"/>
      <c r="D204" s="196"/>
      <c r="E204" s="196"/>
    </row>
    <row r="205" spans="1:6" x14ac:dyDescent="0.35">
      <c r="A205" s="186"/>
      <c r="B205" s="4"/>
      <c r="C205" s="192"/>
    </row>
    <row r="206" spans="1:6" x14ac:dyDescent="0.35">
      <c r="A206" s="183" t="s">
        <v>51</v>
      </c>
      <c r="B206" s="184"/>
      <c r="C206" s="245"/>
      <c r="D206" s="184"/>
      <c r="E206" s="184"/>
    </row>
    <row r="207" spans="1:6" x14ac:dyDescent="0.35">
      <c r="A207" s="4"/>
      <c r="C207" s="246"/>
      <c r="D207" s="3" t="s">
        <v>112</v>
      </c>
    </row>
    <row r="208" spans="1:6" x14ac:dyDescent="0.35">
      <c r="A208" s="4" t="s">
        <v>3</v>
      </c>
      <c r="B208" s="4" t="s">
        <v>4</v>
      </c>
      <c r="C208" s="192" t="s">
        <v>5</v>
      </c>
      <c r="D208" s="4" t="s">
        <v>6</v>
      </c>
      <c r="E208" s="4" t="s">
        <v>61</v>
      </c>
      <c r="F208" s="4" t="s">
        <v>3</v>
      </c>
    </row>
    <row r="209" spans="1:6" x14ac:dyDescent="0.35">
      <c r="A209" s="186">
        <v>900</v>
      </c>
      <c r="B209" s="3" t="s">
        <v>7</v>
      </c>
      <c r="C209" s="13">
        <f>579767+16158682</f>
        <v>16738449</v>
      </c>
      <c r="E209" s="187" t="s">
        <v>106</v>
      </c>
      <c r="F209" s="186">
        <f>A209</f>
        <v>900</v>
      </c>
    </row>
    <row r="210" spans="1:6" x14ac:dyDescent="0.35">
      <c r="A210" s="186">
        <f>A209+1</f>
        <v>901</v>
      </c>
      <c r="B210" s="3" t="s">
        <v>8</v>
      </c>
      <c r="C210" s="13">
        <v>0</v>
      </c>
      <c r="E210" s="187" t="s">
        <v>107</v>
      </c>
      <c r="F210" s="186">
        <f t="shared" ref="F210:F222" si="23">A210</f>
        <v>901</v>
      </c>
    </row>
    <row r="211" spans="1:6" x14ac:dyDescent="0.35">
      <c r="A211" s="186">
        <f t="shared" ref="A211:A222" si="24">A210+1</f>
        <v>902</v>
      </c>
      <c r="B211" s="4" t="s">
        <v>52</v>
      </c>
      <c r="C211" s="26">
        <f>SUM(C209:C210)</f>
        <v>16738449</v>
      </c>
      <c r="F211" s="186">
        <f t="shared" si="23"/>
        <v>902</v>
      </c>
    </row>
    <row r="212" spans="1:6" x14ac:dyDescent="0.35">
      <c r="A212" s="186">
        <f t="shared" si="24"/>
        <v>903</v>
      </c>
      <c r="B212" s="188"/>
      <c r="C212" s="189"/>
      <c r="F212" s="186">
        <f t="shared" si="23"/>
        <v>903</v>
      </c>
    </row>
    <row r="213" spans="1:6" x14ac:dyDescent="0.35">
      <c r="A213" s="186">
        <f t="shared" si="24"/>
        <v>904</v>
      </c>
      <c r="B213" s="4" t="s">
        <v>53</v>
      </c>
      <c r="C213" s="217">
        <f>C218</f>
        <v>-11214746.56000025</v>
      </c>
      <c r="D213" s="4"/>
      <c r="E213" s="3" t="s">
        <v>101</v>
      </c>
      <c r="F213" s="186">
        <f t="shared" si="23"/>
        <v>904</v>
      </c>
    </row>
    <row r="214" spans="1:6" x14ac:dyDescent="0.35">
      <c r="A214" s="186">
        <f t="shared" si="24"/>
        <v>905</v>
      </c>
      <c r="B214" s="4"/>
      <c r="C214" s="192"/>
      <c r="D214" s="4"/>
      <c r="F214" s="186">
        <f t="shared" si="23"/>
        <v>905</v>
      </c>
    </row>
    <row r="215" spans="1:6" ht="15" thickBot="1" x14ac:dyDescent="0.4">
      <c r="A215" s="186">
        <f t="shared" si="24"/>
        <v>906</v>
      </c>
      <c r="B215" s="4" t="s">
        <v>54</v>
      </c>
      <c r="C215" s="193">
        <f>C211+C213</f>
        <v>5523702.4399997499</v>
      </c>
      <c r="E215" s="3" t="s">
        <v>102</v>
      </c>
      <c r="F215" s="186">
        <f t="shared" si="23"/>
        <v>906</v>
      </c>
    </row>
    <row r="216" spans="1:6" ht="15" thickTop="1" x14ac:dyDescent="0.35">
      <c r="A216" s="186">
        <f t="shared" si="24"/>
        <v>907</v>
      </c>
      <c r="B216" s="4"/>
      <c r="C216" s="192"/>
      <c r="F216" s="186">
        <f t="shared" si="23"/>
        <v>907</v>
      </c>
    </row>
    <row r="217" spans="1:6" x14ac:dyDescent="0.35">
      <c r="A217" s="186">
        <f t="shared" si="24"/>
        <v>908</v>
      </c>
      <c r="B217" s="233" t="s">
        <v>10</v>
      </c>
      <c r="C217" s="234"/>
      <c r="D217" s="235"/>
      <c r="E217" s="236"/>
      <c r="F217" s="186">
        <f t="shared" si="23"/>
        <v>908</v>
      </c>
    </row>
    <row r="218" spans="1:6" x14ac:dyDescent="0.35">
      <c r="A218" s="186">
        <f t="shared" si="24"/>
        <v>909</v>
      </c>
      <c r="B218" s="237" t="s">
        <v>65</v>
      </c>
      <c r="C218" s="238">
        <f>SUM(C219:C222)</f>
        <v>-11214746.56000025</v>
      </c>
      <c r="D218" s="3" t="s">
        <v>66</v>
      </c>
      <c r="E218" s="239"/>
      <c r="F218" s="186">
        <f t="shared" si="23"/>
        <v>909</v>
      </c>
    </row>
    <row r="219" spans="1:6" x14ac:dyDescent="0.35">
      <c r="A219" s="186">
        <f t="shared" si="24"/>
        <v>910</v>
      </c>
      <c r="B219" s="247" t="s">
        <v>125</v>
      </c>
      <c r="C219" s="13">
        <v>-3516483.19</v>
      </c>
      <c r="D219" s="3" t="s">
        <v>17</v>
      </c>
      <c r="E219" s="239"/>
      <c r="F219" s="186">
        <f t="shared" si="23"/>
        <v>910</v>
      </c>
    </row>
    <row r="220" spans="1:6" x14ac:dyDescent="0.35">
      <c r="A220" s="186">
        <f t="shared" si="24"/>
        <v>911</v>
      </c>
      <c r="B220" s="247" t="s">
        <v>126</v>
      </c>
      <c r="C220" s="13">
        <v>-624405</v>
      </c>
      <c r="D220" s="3" t="s">
        <v>17</v>
      </c>
      <c r="E220" s="239"/>
      <c r="F220" s="186">
        <f t="shared" si="23"/>
        <v>911</v>
      </c>
    </row>
    <row r="221" spans="1:6" outlineLevel="1" x14ac:dyDescent="0.35">
      <c r="A221" s="186">
        <f t="shared" si="24"/>
        <v>912</v>
      </c>
      <c r="B221" s="237" t="s">
        <v>159</v>
      </c>
      <c r="C221" s="243">
        <v>-9229673.7100000009</v>
      </c>
      <c r="D221" s="3" t="s">
        <v>266</v>
      </c>
      <c r="E221" s="239"/>
      <c r="F221" s="186">
        <f t="shared" si="23"/>
        <v>912</v>
      </c>
    </row>
    <row r="222" spans="1:6" outlineLevel="1" x14ac:dyDescent="0.35">
      <c r="A222" s="186">
        <f t="shared" si="24"/>
        <v>913</v>
      </c>
      <c r="B222" s="244" t="s">
        <v>119</v>
      </c>
      <c r="C222" s="17">
        <v>2155815.3399997503</v>
      </c>
      <c r="D222" s="241" t="s">
        <v>17</v>
      </c>
      <c r="E222" s="242"/>
      <c r="F222" s="186">
        <f t="shared" si="23"/>
        <v>913</v>
      </c>
    </row>
    <row r="223" spans="1:6" x14ac:dyDescent="0.35">
      <c r="B223" s="196"/>
      <c r="C223" s="196"/>
      <c r="D223" s="196"/>
      <c r="E223" s="196"/>
    </row>
    <row r="224" spans="1:6" x14ac:dyDescent="0.35">
      <c r="A224" s="183" t="s">
        <v>55</v>
      </c>
      <c r="B224" s="184"/>
      <c r="C224" s="245"/>
      <c r="D224" s="184"/>
      <c r="E224" s="184"/>
    </row>
    <row r="225" spans="1:6" x14ac:dyDescent="0.35">
      <c r="A225" s="4"/>
      <c r="C225" s="246"/>
      <c r="D225" s="3" t="s">
        <v>112</v>
      </c>
    </row>
    <row r="226" spans="1:6" x14ac:dyDescent="0.35">
      <c r="A226" s="4" t="s">
        <v>3</v>
      </c>
      <c r="B226" s="4" t="s">
        <v>4</v>
      </c>
      <c r="C226" s="192" t="s">
        <v>5</v>
      </c>
      <c r="D226" s="4" t="s">
        <v>6</v>
      </c>
      <c r="E226" s="4" t="s">
        <v>61</v>
      </c>
      <c r="F226" s="4" t="s">
        <v>3</v>
      </c>
    </row>
    <row r="227" spans="1:6" x14ac:dyDescent="0.35">
      <c r="A227" s="186">
        <v>1000</v>
      </c>
      <c r="B227" s="3" t="s">
        <v>7</v>
      </c>
      <c r="C227" s="13">
        <v>3004766</v>
      </c>
      <c r="E227" s="187" t="s">
        <v>91</v>
      </c>
      <c r="F227" s="186">
        <f>A227</f>
        <v>1000</v>
      </c>
    </row>
    <row r="228" spans="1:6" x14ac:dyDescent="0.35">
      <c r="A228" s="186">
        <f>A227+1</f>
        <v>1001</v>
      </c>
      <c r="B228" s="3" t="s">
        <v>8</v>
      </c>
      <c r="C228" s="13">
        <v>0</v>
      </c>
      <c r="E228" s="187" t="s">
        <v>92</v>
      </c>
      <c r="F228" s="186">
        <f t="shared" ref="F228:F236" si="25">A228</f>
        <v>1001</v>
      </c>
    </row>
    <row r="229" spans="1:6" x14ac:dyDescent="0.35">
      <c r="A229" s="186">
        <f t="shared" ref="A229:A238" si="26">A228+1</f>
        <v>1002</v>
      </c>
      <c r="B229" s="4" t="s">
        <v>56</v>
      </c>
      <c r="C229" s="26">
        <f>SUM(C227:C228)</f>
        <v>3004766</v>
      </c>
      <c r="F229" s="186">
        <f t="shared" si="25"/>
        <v>1002</v>
      </c>
    </row>
    <row r="230" spans="1:6" x14ac:dyDescent="0.35">
      <c r="A230" s="186">
        <f t="shared" si="26"/>
        <v>1003</v>
      </c>
      <c r="B230" s="188"/>
      <c r="C230" s="189"/>
      <c r="F230" s="186">
        <f t="shared" si="25"/>
        <v>1003</v>
      </c>
    </row>
    <row r="231" spans="1:6" x14ac:dyDescent="0.35">
      <c r="A231" s="186">
        <f t="shared" si="26"/>
        <v>1004</v>
      </c>
      <c r="B231" s="4" t="s">
        <v>57</v>
      </c>
      <c r="C231" s="26">
        <f>C236</f>
        <v>0</v>
      </c>
      <c r="D231" s="4"/>
      <c r="E231" s="3" t="s">
        <v>103</v>
      </c>
      <c r="F231" s="186">
        <f t="shared" si="25"/>
        <v>1004</v>
      </c>
    </row>
    <row r="232" spans="1:6" x14ac:dyDescent="0.35">
      <c r="A232" s="186">
        <f t="shared" si="26"/>
        <v>1005</v>
      </c>
      <c r="B232" s="4"/>
      <c r="C232" s="192"/>
      <c r="D232" s="4"/>
      <c r="F232" s="186">
        <f t="shared" si="25"/>
        <v>1005</v>
      </c>
    </row>
    <row r="233" spans="1:6" ht="15" thickBot="1" x14ac:dyDescent="0.4">
      <c r="A233" s="186">
        <f t="shared" si="26"/>
        <v>1006</v>
      </c>
      <c r="B233" s="4" t="s">
        <v>58</v>
      </c>
      <c r="C233" s="193">
        <f>C231+C229</f>
        <v>3004766</v>
      </c>
      <c r="E233" s="3" t="s">
        <v>104</v>
      </c>
      <c r="F233" s="186">
        <f t="shared" si="25"/>
        <v>1006</v>
      </c>
    </row>
    <row r="234" spans="1:6" ht="15" thickTop="1" x14ac:dyDescent="0.35">
      <c r="A234" s="186">
        <f t="shared" si="26"/>
        <v>1007</v>
      </c>
      <c r="B234" s="4"/>
      <c r="C234" s="192"/>
      <c r="F234" s="186">
        <f t="shared" si="25"/>
        <v>1007</v>
      </c>
    </row>
    <row r="235" spans="1:6" x14ac:dyDescent="0.35">
      <c r="A235" s="186">
        <f t="shared" si="26"/>
        <v>1008</v>
      </c>
      <c r="B235" s="233" t="s">
        <v>10</v>
      </c>
      <c r="C235" s="234"/>
      <c r="D235" s="235"/>
      <c r="E235" s="236"/>
      <c r="F235" s="186">
        <f t="shared" si="25"/>
        <v>1008</v>
      </c>
    </row>
    <row r="236" spans="1:6" x14ac:dyDescent="0.35">
      <c r="A236" s="186">
        <f t="shared" si="26"/>
        <v>1009</v>
      </c>
      <c r="B236" s="237" t="s">
        <v>65</v>
      </c>
      <c r="C236" s="238">
        <f>SUM(C237:C238)</f>
        <v>0</v>
      </c>
      <c r="D236" s="3" t="s">
        <v>66</v>
      </c>
      <c r="E236" s="239"/>
      <c r="F236" s="186">
        <f t="shared" si="25"/>
        <v>1009</v>
      </c>
    </row>
    <row r="237" spans="1:6" outlineLevel="1" x14ac:dyDescent="0.35">
      <c r="A237" s="186">
        <f t="shared" si="26"/>
        <v>1010</v>
      </c>
      <c r="B237" s="237" t="s">
        <v>63</v>
      </c>
      <c r="C237" s="243"/>
      <c r="E237" s="239"/>
      <c r="F237" s="186" t="e">
        <f>#REF!+1</f>
        <v>#REF!</v>
      </c>
    </row>
    <row r="238" spans="1:6" outlineLevel="1" x14ac:dyDescent="0.35">
      <c r="A238" s="186">
        <f t="shared" si="26"/>
        <v>1011</v>
      </c>
      <c r="B238" s="244" t="s">
        <v>63</v>
      </c>
      <c r="C238" s="17"/>
      <c r="D238" s="241"/>
      <c r="E238" s="242"/>
      <c r="F238" s="186" t="e">
        <f t="shared" ref="F238" si="27">F237+1</f>
        <v>#REF!</v>
      </c>
    </row>
    <row r="239" spans="1:6" x14ac:dyDescent="0.35">
      <c r="B239" s="196"/>
      <c r="C239" s="196"/>
      <c r="D239" s="196"/>
      <c r="E239" s="196"/>
    </row>
    <row r="240" spans="1:6" ht="15" thickBot="1" x14ac:dyDescent="0.4">
      <c r="A240" s="248"/>
      <c r="B240" s="248"/>
      <c r="C240" s="249"/>
      <c r="D240" s="248"/>
      <c r="E240" s="248"/>
      <c r="F240" s="248"/>
    </row>
    <row r="242" spans="1:3" x14ac:dyDescent="0.35">
      <c r="A242" s="4" t="s">
        <v>121</v>
      </c>
    </row>
    <row r="243" spans="1:3" x14ac:dyDescent="0.35">
      <c r="A243" s="3" t="s">
        <v>127</v>
      </c>
    </row>
    <row r="244" spans="1:3" x14ac:dyDescent="0.35">
      <c r="A244" s="3" t="s">
        <v>128</v>
      </c>
    </row>
    <row r="245" spans="1:3" x14ac:dyDescent="0.35">
      <c r="A245" s="3" t="s">
        <v>129</v>
      </c>
    </row>
    <row r="248" spans="1:3" x14ac:dyDescent="0.35">
      <c r="C248" s="24"/>
    </row>
    <row r="249" spans="1:3" x14ac:dyDescent="0.35">
      <c r="C249" s="24"/>
    </row>
    <row r="250" spans="1:3" x14ac:dyDescent="0.35">
      <c r="C250" s="24"/>
    </row>
    <row r="251" spans="1:3" x14ac:dyDescent="0.35">
      <c r="C251" s="24"/>
    </row>
    <row r="252" spans="1:3" x14ac:dyDescent="0.35">
      <c r="C252" s="24"/>
    </row>
    <row r="253" spans="1:3" x14ac:dyDescent="0.35">
      <c r="C253" s="24"/>
    </row>
    <row r="254" spans="1:3" x14ac:dyDescent="0.35">
      <c r="C254" s="24"/>
    </row>
    <row r="255" spans="1:3" x14ac:dyDescent="0.35">
      <c r="C255" s="24"/>
    </row>
    <row r="257" spans="3:3" x14ac:dyDescent="0.35">
      <c r="C257" s="24"/>
    </row>
    <row r="258" spans="3:3" x14ac:dyDescent="0.35">
      <c r="C258" s="24"/>
    </row>
    <row r="259" spans="3:3" x14ac:dyDescent="0.35">
      <c r="C259" s="24"/>
    </row>
  </sheetData>
  <mergeCells count="6">
    <mergeCell ref="A6:E6"/>
    <mergeCell ref="A1:E1"/>
    <mergeCell ref="A2:E2"/>
    <mergeCell ref="A3:E3"/>
    <mergeCell ref="A4:E4"/>
    <mergeCell ref="A5:E5"/>
  </mergeCells>
  <pageMargins left="0.7" right="0.7" top="0.41" bottom="0.53" header="0.25" footer="0.3"/>
  <pageSetup scale="67" fitToHeight="0" orientation="landscape" r:id="rId1"/>
  <headerFooter>
    <oddHeader xml:space="preserve">&amp;R&amp;"Calibri,Regular"Docket No. ER19-13-000, et al- Annual Update RY2024
&amp;F
</oddHeader>
  </headerFooter>
  <rowBreaks count="4" manualBreakCount="4">
    <brk id="64" max="5" man="1"/>
    <brk id="121" max="5" man="1"/>
    <brk id="161" max="5" man="1"/>
    <brk id="204" max="5" man="1"/>
  </rowBreaks>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3552-65A6-4E31-9109-BCFF2B769436}">
  <sheetPr>
    <pageSetUpPr fitToPage="1"/>
  </sheetPr>
  <dimension ref="A1:T44"/>
  <sheetViews>
    <sheetView tabSelected="1" view="pageBreakPreview" zoomScale="70" zoomScaleSheetLayoutView="70" workbookViewId="0">
      <selection activeCell="E9" sqref="E9"/>
    </sheetView>
  </sheetViews>
  <sheetFormatPr defaultRowHeight="12.5" outlineLevelCol="1" x14ac:dyDescent="0.25"/>
  <cols>
    <col min="1" max="1" width="4.7265625" customWidth="1"/>
    <col min="2" max="2" width="37.453125" customWidth="1"/>
    <col min="3" max="3" width="21.7265625" customWidth="1"/>
    <col min="4" max="6" width="15.453125" customWidth="1"/>
    <col min="7" max="8" width="17.26953125" customWidth="1"/>
    <col min="9" max="10" width="15.453125" customWidth="1"/>
    <col min="11" max="11" width="20.453125" customWidth="1"/>
    <col min="12" max="12" width="10.1796875" bestFit="1" customWidth="1"/>
    <col min="13" max="13" width="4.7265625" bestFit="1" customWidth="1"/>
    <col min="14" max="14" width="13.81640625" customWidth="1"/>
    <col min="15" max="15" width="13.1796875" hidden="1" customWidth="1" outlineLevel="1"/>
    <col min="16" max="16" width="11" hidden="1" customWidth="1" outlineLevel="1"/>
    <col min="17" max="17" width="14.54296875" hidden="1" customWidth="1" outlineLevel="1"/>
    <col min="18" max="18" width="12" hidden="1" customWidth="1" outlineLevel="1"/>
    <col min="19" max="19" width="8.7265625" hidden="1" customWidth="1" outlineLevel="1"/>
    <col min="20" max="20" width="9.1796875" collapsed="1"/>
  </cols>
  <sheetData>
    <row r="1" spans="1:19" ht="14.5" x14ac:dyDescent="0.35">
      <c r="A1" s="288" t="s">
        <v>0</v>
      </c>
      <c r="B1" s="288"/>
      <c r="C1" s="288"/>
      <c r="D1" s="288"/>
      <c r="E1" s="288"/>
      <c r="F1" s="288"/>
      <c r="G1" s="288"/>
      <c r="H1" s="288"/>
      <c r="I1" s="288"/>
      <c r="J1" s="288"/>
      <c r="K1" s="288"/>
      <c r="L1" s="288"/>
      <c r="M1" s="3"/>
      <c r="N1" s="3"/>
    </row>
    <row r="2" spans="1:19" ht="14.5" x14ac:dyDescent="0.35">
      <c r="A2" s="288" t="s">
        <v>64</v>
      </c>
      <c r="B2" s="288"/>
      <c r="C2" s="288"/>
      <c r="D2" s="288"/>
      <c r="E2" s="288"/>
      <c r="F2" s="288"/>
      <c r="G2" s="288"/>
      <c r="H2" s="288"/>
      <c r="I2" s="288"/>
      <c r="J2" s="288"/>
      <c r="K2" s="288"/>
      <c r="L2" s="288"/>
      <c r="M2" s="3"/>
      <c r="N2" s="3"/>
    </row>
    <row r="3" spans="1:19" ht="14.5" x14ac:dyDescent="0.35">
      <c r="A3" s="288" t="s">
        <v>109</v>
      </c>
      <c r="B3" s="288"/>
      <c r="C3" s="288"/>
      <c r="D3" s="288"/>
      <c r="E3" s="288"/>
      <c r="F3" s="288"/>
      <c r="G3" s="288"/>
      <c r="H3" s="288"/>
      <c r="I3" s="288"/>
      <c r="J3" s="288"/>
      <c r="K3" s="288"/>
      <c r="L3" s="288"/>
      <c r="M3" s="4"/>
      <c r="N3" s="4"/>
    </row>
    <row r="4" spans="1:19" ht="14.5" x14ac:dyDescent="0.35">
      <c r="A4" s="288" t="s">
        <v>111</v>
      </c>
      <c r="B4" s="288"/>
      <c r="C4" s="288"/>
      <c r="D4" s="288"/>
      <c r="E4" s="288"/>
      <c r="F4" s="288"/>
      <c r="G4" s="288"/>
      <c r="H4" s="288"/>
      <c r="I4" s="288"/>
      <c r="J4" s="288"/>
      <c r="K4" s="288"/>
      <c r="L4" s="288"/>
      <c r="M4" s="3"/>
      <c r="N4" s="3"/>
    </row>
    <row r="5" spans="1:19" ht="14.5" x14ac:dyDescent="0.35">
      <c r="A5" s="288" t="s">
        <v>132</v>
      </c>
      <c r="B5" s="288"/>
      <c r="C5" s="288"/>
      <c r="D5" s="288"/>
      <c r="E5" s="288"/>
      <c r="F5" s="288"/>
      <c r="G5" s="288"/>
      <c r="H5" s="288"/>
      <c r="I5" s="288"/>
      <c r="J5" s="288"/>
      <c r="K5" s="288"/>
      <c r="L5" s="288"/>
      <c r="M5" s="3"/>
      <c r="N5" s="3"/>
    </row>
    <row r="6" spans="1:19" ht="14.5" x14ac:dyDescent="0.35">
      <c r="A6" s="3"/>
      <c r="B6" s="3"/>
      <c r="C6" s="3"/>
      <c r="D6" s="3"/>
      <c r="E6" s="3"/>
      <c r="F6" s="3"/>
      <c r="G6" s="3"/>
      <c r="H6" s="3"/>
      <c r="I6" s="3"/>
      <c r="J6" s="3"/>
      <c r="K6" s="3"/>
      <c r="L6" s="3"/>
      <c r="M6" s="3"/>
      <c r="N6" s="3"/>
    </row>
    <row r="7" spans="1:19" ht="14.5" x14ac:dyDescent="0.35">
      <c r="A7" s="3"/>
      <c r="B7" s="3"/>
      <c r="C7" s="3"/>
      <c r="D7" s="3"/>
      <c r="E7" s="3"/>
      <c r="F7" s="3"/>
      <c r="G7" s="3"/>
      <c r="H7" s="3"/>
      <c r="I7" s="3"/>
      <c r="J7" s="3"/>
      <c r="K7" s="3"/>
      <c r="L7" s="3"/>
      <c r="M7" s="3"/>
      <c r="N7" s="3"/>
    </row>
    <row r="8" spans="1:19" ht="26" x14ac:dyDescent="0.35">
      <c r="A8" s="18"/>
      <c r="B8" s="3"/>
      <c r="C8" s="3"/>
      <c r="D8" s="289" t="s">
        <v>10</v>
      </c>
      <c r="E8" s="290"/>
      <c r="F8" s="290"/>
      <c r="G8" s="290"/>
      <c r="H8" s="290"/>
      <c r="I8" s="291"/>
      <c r="J8" s="2"/>
      <c r="K8" s="3"/>
      <c r="L8" s="3"/>
      <c r="M8" s="3"/>
      <c r="N8" s="3"/>
      <c r="O8" s="276" t="s">
        <v>390</v>
      </c>
    </row>
    <row r="9" spans="1:19" ht="60" x14ac:dyDescent="0.35">
      <c r="A9" s="19" t="s">
        <v>59</v>
      </c>
      <c r="B9" s="20" t="s">
        <v>60</v>
      </c>
      <c r="C9" s="21" t="s">
        <v>349</v>
      </c>
      <c r="D9" s="21" t="s">
        <v>134</v>
      </c>
      <c r="E9" s="21" t="s">
        <v>135</v>
      </c>
      <c r="F9" s="21" t="s">
        <v>136</v>
      </c>
      <c r="G9" s="21" t="s">
        <v>137</v>
      </c>
      <c r="H9" s="250" t="s">
        <v>335</v>
      </c>
      <c r="I9" s="286" t="s">
        <v>336</v>
      </c>
      <c r="J9" s="250" t="s">
        <v>338</v>
      </c>
      <c r="K9" s="21" t="s">
        <v>348</v>
      </c>
      <c r="L9" s="20" t="s">
        <v>61</v>
      </c>
      <c r="M9" s="19" t="s">
        <v>59</v>
      </c>
      <c r="N9" s="19"/>
      <c r="O9" s="273">
        <f>SUM(O10:O11)</f>
        <v>552365951.08217168</v>
      </c>
      <c r="P9" s="274" t="s">
        <v>387</v>
      </c>
      <c r="Q9" s="274" t="s">
        <v>388</v>
      </c>
      <c r="R9" s="274" t="s">
        <v>397</v>
      </c>
      <c r="S9" s="274" t="s">
        <v>401</v>
      </c>
    </row>
    <row r="10" spans="1:19" ht="14.5" x14ac:dyDescent="0.35">
      <c r="A10" s="22">
        <v>100</v>
      </c>
      <c r="B10" s="3" t="s">
        <v>62</v>
      </c>
      <c r="C10" s="23">
        <v>980356981.78062797</v>
      </c>
      <c r="D10" s="13">
        <v>-8666886.2300000004</v>
      </c>
      <c r="E10" s="23">
        <v>-795904.11</v>
      </c>
      <c r="F10" s="101"/>
      <c r="G10" s="13"/>
      <c r="H10" s="13">
        <v>-297022268.77999997</v>
      </c>
      <c r="I10" s="13"/>
      <c r="J10" s="13"/>
      <c r="K10" s="24">
        <f>SUM(C10:J10)</f>
        <v>673871922.66062796</v>
      </c>
      <c r="L10" s="25" t="s">
        <v>112</v>
      </c>
      <c r="M10" s="22">
        <v>100</v>
      </c>
      <c r="N10" s="22"/>
      <c r="O10" s="273">
        <v>51011444.324307919</v>
      </c>
      <c r="P10" s="267" t="e">
        <f>#REF!</f>
        <v>#REF!</v>
      </c>
      <c r="Q10" s="267">
        <v>42442904.818441696</v>
      </c>
      <c r="R10" s="268" t="s">
        <v>389</v>
      </c>
      <c r="S10" s="268">
        <v>51.0114443243083</v>
      </c>
    </row>
    <row r="11" spans="1:19" ht="14.5" x14ac:dyDescent="0.35">
      <c r="A11" s="22">
        <f>A10+1</f>
        <v>101</v>
      </c>
      <c r="B11" s="3" t="s">
        <v>133</v>
      </c>
      <c r="C11" s="13">
        <v>809649583.56721604</v>
      </c>
      <c r="D11" s="13"/>
      <c r="E11" s="13"/>
      <c r="F11" s="13"/>
      <c r="G11" s="13">
        <v>-366965838.54000002</v>
      </c>
      <c r="H11" s="13">
        <v>336510885.72000003</v>
      </c>
      <c r="I11" s="13">
        <v>0</v>
      </c>
      <c r="J11" s="13">
        <v>1826623.32552679</v>
      </c>
      <c r="K11" s="24">
        <f>SUM(C11:J11)</f>
        <v>781021254.07274282</v>
      </c>
      <c r="L11" s="25" t="s">
        <v>112</v>
      </c>
      <c r="M11" s="22">
        <f>M10+1</f>
        <v>101</v>
      </c>
      <c r="N11" s="22"/>
      <c r="O11" s="273">
        <v>501354506.75786382</v>
      </c>
      <c r="P11" s="267"/>
      <c r="Q11" s="267"/>
      <c r="R11" s="268"/>
      <c r="S11" s="268"/>
    </row>
    <row r="12" spans="1:19" ht="14.5" x14ac:dyDescent="0.35">
      <c r="A12" s="22">
        <f>A11+1</f>
        <v>102</v>
      </c>
      <c r="B12" s="4" t="s">
        <v>147</v>
      </c>
      <c r="C12" s="26">
        <f>SUM(C10:C11)</f>
        <v>1790006565.3478441</v>
      </c>
      <c r="D12" s="24"/>
      <c r="E12" s="24"/>
      <c r="F12" s="264" t="s">
        <v>385</v>
      </c>
      <c r="G12" s="263">
        <v>-275000</v>
      </c>
      <c r="H12" s="24"/>
      <c r="I12" s="281" t="s">
        <v>408</v>
      </c>
      <c r="J12" s="264" t="s">
        <v>391</v>
      </c>
      <c r="K12" s="26">
        <f>SUM(K10:K11)</f>
        <v>1454893176.7333708</v>
      </c>
      <c r="L12" s="25" t="s">
        <v>112</v>
      </c>
      <c r="M12" s="22">
        <f>M11+1</f>
        <v>102</v>
      </c>
      <c r="N12" s="22"/>
      <c r="O12" s="271" t="e">
        <f>#REF!</f>
        <v>#REF!</v>
      </c>
      <c r="P12" s="270" t="s">
        <v>392</v>
      </c>
      <c r="Q12" s="268" t="s">
        <v>398</v>
      </c>
      <c r="R12" s="268"/>
      <c r="S12" s="268"/>
    </row>
    <row r="13" spans="1:19" ht="14.5" x14ac:dyDescent="0.35">
      <c r="A13" s="3"/>
      <c r="B13" s="3"/>
      <c r="C13" s="24"/>
      <c r="D13" s="24"/>
      <c r="E13" s="24"/>
      <c r="F13" s="264" t="s">
        <v>386</v>
      </c>
      <c r="G13" s="263">
        <v>-366690838.54000002</v>
      </c>
      <c r="H13" s="78"/>
      <c r="I13" s="282">
        <v>27786425.100000001</v>
      </c>
      <c r="K13" s="273">
        <v>-902527225.65119898</v>
      </c>
      <c r="L13" s="3"/>
      <c r="M13" s="3"/>
      <c r="N13" s="3"/>
      <c r="O13" s="266" t="e">
        <f>#REF!</f>
        <v>#REF!</v>
      </c>
      <c r="P13" s="270" t="s">
        <v>393</v>
      </c>
      <c r="Q13" s="268" t="s">
        <v>398</v>
      </c>
      <c r="R13" s="272"/>
      <c r="S13" s="268"/>
    </row>
    <row r="14" spans="1:19" ht="14.5" x14ac:dyDescent="0.35">
      <c r="A14" s="3"/>
      <c r="B14" s="3"/>
      <c r="C14" s="3"/>
      <c r="D14" s="3"/>
      <c r="E14" s="3"/>
      <c r="F14" s="3"/>
      <c r="G14" s="3"/>
      <c r="H14" s="3"/>
      <c r="I14" s="3"/>
      <c r="J14" s="3"/>
      <c r="K14" s="275">
        <f>SUM(K12:K13)</f>
        <v>552365951.0821718</v>
      </c>
      <c r="L14" s="3"/>
      <c r="M14" s="3"/>
      <c r="N14" s="3"/>
      <c r="O14" s="266" t="e">
        <f>#REF!</f>
        <v>#REF!</v>
      </c>
      <c r="P14" s="270" t="s">
        <v>394</v>
      </c>
      <c r="Q14" s="266" t="e">
        <f>#REF!</f>
        <v>#REF!</v>
      </c>
      <c r="R14" s="268">
        <v>483.77857182000002</v>
      </c>
      <c r="S14" s="268"/>
    </row>
    <row r="15" spans="1:19" ht="14.5" x14ac:dyDescent="0.35">
      <c r="A15" s="12" t="s">
        <v>138</v>
      </c>
      <c r="B15" s="3"/>
      <c r="C15" s="3"/>
      <c r="D15" s="3"/>
      <c r="E15" s="3"/>
      <c r="F15" s="3"/>
      <c r="G15" s="3"/>
      <c r="H15" s="3"/>
      <c r="I15" s="3"/>
      <c r="J15" s="3"/>
      <c r="K15" s="3"/>
      <c r="L15" s="3"/>
      <c r="M15" s="3"/>
      <c r="N15" s="3"/>
      <c r="O15" s="266" t="e">
        <f>#REF!+#REF!</f>
        <v>#REF!</v>
      </c>
      <c r="P15" s="270" t="s">
        <v>395</v>
      </c>
      <c r="Q15" s="268" t="s">
        <v>399</v>
      </c>
      <c r="R15" s="268"/>
      <c r="S15" s="268"/>
    </row>
    <row r="16" spans="1:19" ht="14.5" x14ac:dyDescent="0.35">
      <c r="A16" s="27" t="s">
        <v>139</v>
      </c>
      <c r="B16" s="27"/>
      <c r="C16" s="3"/>
      <c r="D16" s="3"/>
      <c r="E16" s="3"/>
      <c r="F16" s="3"/>
      <c r="G16" s="3"/>
      <c r="H16" s="3"/>
      <c r="I16" s="3"/>
      <c r="J16" s="283" t="s">
        <v>409</v>
      </c>
      <c r="K16" s="284">
        <v>1482679601.8333712</v>
      </c>
      <c r="L16" s="3"/>
      <c r="M16" s="3"/>
      <c r="N16" s="3"/>
      <c r="O16" s="273">
        <f>J11</f>
        <v>1826623.32552679</v>
      </c>
      <c r="P16" s="270" t="s">
        <v>396</v>
      </c>
      <c r="Q16" s="268" t="s">
        <v>400</v>
      </c>
      <c r="R16" s="268"/>
      <c r="S16" s="268"/>
    </row>
    <row r="17" spans="1:19" ht="14.5" x14ac:dyDescent="0.35">
      <c r="A17" s="27" t="s">
        <v>148</v>
      </c>
      <c r="B17" s="27"/>
      <c r="C17" s="3"/>
      <c r="D17" s="3"/>
      <c r="E17" s="3"/>
      <c r="F17" s="3"/>
      <c r="G17" s="3"/>
      <c r="H17" s="3"/>
      <c r="I17" s="3"/>
      <c r="J17" s="27"/>
      <c r="K17" s="282">
        <f>-K12</f>
        <v>-1454893176.7333708</v>
      </c>
      <c r="L17" s="3"/>
      <c r="M17" s="3"/>
      <c r="N17" s="3"/>
      <c r="O17" s="265"/>
      <c r="P17" s="270"/>
      <c r="Q17" s="268"/>
      <c r="R17" s="268"/>
      <c r="S17" s="268"/>
    </row>
    <row r="18" spans="1:19" ht="14.5" x14ac:dyDescent="0.35">
      <c r="A18" s="27" t="s">
        <v>245</v>
      </c>
      <c r="B18" s="27"/>
      <c r="C18" s="3"/>
      <c r="D18" s="3"/>
      <c r="E18" s="3"/>
      <c r="F18" s="3"/>
      <c r="G18" s="3"/>
      <c r="H18" s="3"/>
      <c r="I18" s="3"/>
      <c r="J18" s="27"/>
      <c r="K18" s="285">
        <f>SUM(K16:K17)</f>
        <v>27786425.100000381</v>
      </c>
      <c r="L18" s="3"/>
      <c r="M18" s="3"/>
      <c r="N18" s="3"/>
      <c r="O18" s="265"/>
      <c r="P18" s="270"/>
    </row>
    <row r="19" spans="1:19" ht="14.5" x14ac:dyDescent="0.35">
      <c r="A19" s="27" t="s">
        <v>244</v>
      </c>
      <c r="B19" s="27"/>
      <c r="C19" s="3"/>
      <c r="D19" s="3"/>
      <c r="E19" s="3"/>
      <c r="F19" s="3"/>
      <c r="G19" s="3"/>
      <c r="H19" s="3"/>
      <c r="I19" s="3"/>
      <c r="J19" s="3"/>
      <c r="K19" s="3"/>
      <c r="L19" s="3"/>
      <c r="M19" s="3"/>
      <c r="N19" s="3"/>
      <c r="O19" s="265"/>
      <c r="P19" s="270"/>
    </row>
    <row r="20" spans="1:19" ht="14.5" x14ac:dyDescent="0.35">
      <c r="A20" s="27" t="s">
        <v>140</v>
      </c>
      <c r="B20" s="27"/>
      <c r="C20" s="3"/>
      <c r="D20" s="3"/>
      <c r="E20" s="3"/>
      <c r="F20" s="3"/>
      <c r="G20" s="3"/>
      <c r="H20" s="3"/>
      <c r="I20" s="3"/>
      <c r="J20" s="3"/>
      <c r="K20" s="3"/>
      <c r="L20" s="3"/>
      <c r="M20" s="3"/>
      <c r="N20" s="3"/>
      <c r="O20" s="265"/>
      <c r="P20" s="270"/>
    </row>
    <row r="21" spans="1:19" ht="14.5" x14ac:dyDescent="0.35">
      <c r="A21" s="27" t="s">
        <v>141</v>
      </c>
      <c r="B21" s="27"/>
      <c r="C21" s="3"/>
      <c r="D21" s="3"/>
      <c r="E21" s="3"/>
      <c r="F21" s="3"/>
      <c r="G21" s="3"/>
      <c r="H21" s="3"/>
      <c r="I21" s="3"/>
      <c r="J21" s="3"/>
      <c r="K21" s="3"/>
      <c r="L21" s="3"/>
      <c r="M21" s="3"/>
      <c r="N21" s="3"/>
      <c r="O21" s="265"/>
      <c r="P21" s="270"/>
    </row>
    <row r="22" spans="1:19" ht="14.5" x14ac:dyDescent="0.35">
      <c r="A22" s="27" t="s">
        <v>142</v>
      </c>
      <c r="B22" s="27"/>
      <c r="C22" s="3"/>
      <c r="D22" s="3"/>
      <c r="E22" s="3"/>
      <c r="F22" s="3"/>
      <c r="G22" s="3"/>
      <c r="H22" s="3"/>
      <c r="I22" s="3"/>
      <c r="J22" s="3"/>
      <c r="K22" s="3"/>
      <c r="L22" s="3"/>
      <c r="M22" s="3"/>
      <c r="N22" s="3"/>
      <c r="O22" s="265"/>
      <c r="P22" s="270"/>
    </row>
    <row r="23" spans="1:19" ht="14.5" x14ac:dyDescent="0.35">
      <c r="A23" s="27" t="s">
        <v>143</v>
      </c>
      <c r="B23" s="27"/>
      <c r="C23" s="3"/>
      <c r="D23" s="3"/>
      <c r="E23" s="3"/>
      <c r="F23" s="3"/>
      <c r="G23" s="3"/>
      <c r="H23" s="3"/>
      <c r="I23" s="3"/>
      <c r="J23" s="3"/>
      <c r="K23" s="3"/>
      <c r="L23" s="3"/>
      <c r="M23" s="3"/>
      <c r="N23" s="3"/>
      <c r="O23" s="265"/>
      <c r="P23" s="270"/>
    </row>
    <row r="24" spans="1:19" ht="14.5" x14ac:dyDescent="0.35">
      <c r="A24" s="27" t="s">
        <v>144</v>
      </c>
      <c r="B24" s="27"/>
      <c r="C24" s="3"/>
      <c r="D24" s="3"/>
      <c r="E24" s="3"/>
      <c r="F24" s="3"/>
      <c r="G24" s="3"/>
      <c r="H24" s="3"/>
      <c r="I24" s="3"/>
      <c r="J24" s="3"/>
      <c r="K24" s="3"/>
      <c r="L24" s="3"/>
      <c r="M24" s="3"/>
      <c r="N24" s="3"/>
      <c r="O24" s="265"/>
      <c r="P24" s="270"/>
    </row>
    <row r="25" spans="1:19" ht="14.5" x14ac:dyDescent="0.35">
      <c r="A25" s="27" t="s">
        <v>149</v>
      </c>
      <c r="B25" s="27"/>
      <c r="C25" s="3"/>
      <c r="D25" s="3"/>
      <c r="E25" s="3"/>
      <c r="F25" s="3"/>
      <c r="G25" s="3"/>
      <c r="H25" s="3"/>
      <c r="I25" s="3"/>
      <c r="J25" s="3"/>
      <c r="K25" s="3"/>
      <c r="L25" s="3"/>
      <c r="M25" s="3"/>
      <c r="N25" s="3"/>
      <c r="O25" s="265"/>
      <c r="P25" s="270"/>
    </row>
    <row r="26" spans="1:19" ht="14.5" x14ac:dyDescent="0.35">
      <c r="A26" s="27" t="s">
        <v>145</v>
      </c>
      <c r="B26" s="27"/>
      <c r="C26" s="3"/>
      <c r="D26" s="3"/>
      <c r="E26" s="3"/>
      <c r="F26" s="3"/>
      <c r="G26" s="3"/>
      <c r="H26" s="3"/>
      <c r="I26" s="3"/>
      <c r="J26" s="3"/>
      <c r="K26" s="3"/>
      <c r="L26" s="3"/>
      <c r="M26" s="3"/>
      <c r="N26" s="3"/>
      <c r="O26" s="265"/>
      <c r="P26" s="270"/>
    </row>
    <row r="27" spans="1:19" ht="14.5" x14ac:dyDescent="0.35">
      <c r="A27" s="27"/>
      <c r="B27" s="27" t="s">
        <v>370</v>
      </c>
      <c r="C27" s="3"/>
      <c r="D27" s="3"/>
      <c r="E27" s="3"/>
      <c r="F27" s="3"/>
      <c r="G27" s="3"/>
      <c r="H27" s="3"/>
      <c r="I27" s="3"/>
      <c r="J27" s="3"/>
      <c r="K27" s="3"/>
      <c r="L27" s="3"/>
      <c r="M27" s="3"/>
      <c r="N27" s="3"/>
      <c r="O27" s="265"/>
      <c r="P27" s="270"/>
    </row>
    <row r="28" spans="1:19" ht="14.5" x14ac:dyDescent="0.35">
      <c r="A28" s="27"/>
      <c r="B28" s="27" t="s">
        <v>246</v>
      </c>
      <c r="C28" s="3"/>
      <c r="D28" s="3"/>
      <c r="E28" s="3"/>
      <c r="F28" s="3"/>
      <c r="G28" s="3"/>
      <c r="H28" s="3"/>
      <c r="I28" s="3"/>
      <c r="J28" s="3"/>
      <c r="K28" s="3"/>
      <c r="L28" s="3"/>
      <c r="M28" s="3"/>
      <c r="N28" s="3"/>
      <c r="P28" s="270"/>
    </row>
    <row r="29" spans="1:19" ht="14.5" x14ac:dyDescent="0.35">
      <c r="A29" s="27" t="s">
        <v>146</v>
      </c>
      <c r="B29" s="27"/>
      <c r="C29" s="3"/>
      <c r="D29" s="3"/>
      <c r="E29" s="3"/>
      <c r="F29" s="3"/>
      <c r="G29" s="3"/>
      <c r="H29" s="3"/>
      <c r="I29" s="3"/>
      <c r="J29" s="3"/>
      <c r="K29" s="3"/>
      <c r="L29" s="3"/>
      <c r="M29" s="3"/>
      <c r="N29" s="3"/>
    </row>
    <row r="30" spans="1:19" ht="13" x14ac:dyDescent="0.3">
      <c r="A30" s="27" t="s">
        <v>337</v>
      </c>
    </row>
    <row r="31" spans="1:19" ht="13" x14ac:dyDescent="0.3">
      <c r="A31" s="27" t="s">
        <v>339</v>
      </c>
    </row>
    <row r="32" spans="1:19" ht="13" x14ac:dyDescent="0.3">
      <c r="A32" s="27" t="s">
        <v>340</v>
      </c>
    </row>
    <row r="33" spans="1:2" ht="13" x14ac:dyDescent="0.3">
      <c r="A33" s="27" t="s">
        <v>341</v>
      </c>
    </row>
    <row r="34" spans="1:2" ht="13" x14ac:dyDescent="0.3">
      <c r="A34" s="27" t="s">
        <v>342</v>
      </c>
    </row>
    <row r="35" spans="1:2" ht="13" x14ac:dyDescent="0.3">
      <c r="A35" s="27" t="s">
        <v>343</v>
      </c>
    </row>
    <row r="36" spans="1:2" ht="13" x14ac:dyDescent="0.3">
      <c r="A36" s="27" t="s">
        <v>347</v>
      </c>
    </row>
    <row r="37" spans="1:2" ht="13" x14ac:dyDescent="0.3">
      <c r="A37" s="27" t="s">
        <v>344</v>
      </c>
    </row>
    <row r="38" spans="1:2" ht="13" x14ac:dyDescent="0.3">
      <c r="A38" s="27" t="s">
        <v>345</v>
      </c>
    </row>
    <row r="39" spans="1:2" ht="13" x14ac:dyDescent="0.3">
      <c r="A39" s="27" t="s">
        <v>346</v>
      </c>
      <c r="B39" s="27"/>
    </row>
    <row r="40" spans="1:2" ht="13" x14ac:dyDescent="0.3">
      <c r="A40" s="27"/>
      <c r="B40" s="27" t="s">
        <v>372</v>
      </c>
    </row>
    <row r="41" spans="1:2" ht="13" x14ac:dyDescent="0.3">
      <c r="A41" s="27"/>
      <c r="B41" s="27" t="s">
        <v>373</v>
      </c>
    </row>
    <row r="42" spans="1:2" ht="13" x14ac:dyDescent="0.3">
      <c r="B42" s="27" t="s">
        <v>374</v>
      </c>
    </row>
    <row r="43" spans="1:2" ht="13" x14ac:dyDescent="0.3">
      <c r="B43" s="27" t="s">
        <v>375</v>
      </c>
    </row>
    <row r="44" spans="1:2" ht="13" x14ac:dyDescent="0.3">
      <c r="B44" s="27" t="s">
        <v>371</v>
      </c>
    </row>
  </sheetData>
  <mergeCells count="6">
    <mergeCell ref="D8:I8"/>
    <mergeCell ref="A1:L1"/>
    <mergeCell ref="A2:L2"/>
    <mergeCell ref="A3:L3"/>
    <mergeCell ref="A4:L4"/>
    <mergeCell ref="A5:L5"/>
  </mergeCells>
  <pageMargins left="0.7" right="0.7" top="0.41" bottom="0.53" header="0.25" footer="0.3"/>
  <pageSetup scale="59" fitToHeight="0" orientation="landscape" r:id="rId1"/>
  <headerFooter>
    <oddHeader xml:space="preserve">&amp;R&amp;"Calibri,Regular"Docket No. ER19-13-000, et al- Annual Update RY2024
&amp;F
</oddHead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3B97-AA06-418E-8A5E-84D53B8101B3}">
  <sheetPr>
    <pageSetUpPr fitToPage="1"/>
  </sheetPr>
  <dimension ref="A1:T76"/>
  <sheetViews>
    <sheetView tabSelected="1" view="pageBreakPreview" zoomScale="70" zoomScaleNormal="80" zoomScaleSheetLayoutView="70" workbookViewId="0">
      <pane xSplit="1" ySplit="7" topLeftCell="C8" activePane="bottomRight" state="frozen"/>
      <selection activeCell="E9" sqref="E9"/>
      <selection pane="topRight" activeCell="E9" sqref="E9"/>
      <selection pane="bottomLeft" activeCell="E9" sqref="E9"/>
      <selection pane="bottomRight" activeCell="E9" sqref="E9"/>
    </sheetView>
  </sheetViews>
  <sheetFormatPr defaultColWidth="9.1796875" defaultRowHeight="14.5" outlineLevelCol="1" x14ac:dyDescent="0.25"/>
  <cols>
    <col min="1" max="1" width="6.26953125" style="177" bestFit="1" customWidth="1"/>
    <col min="2" max="2" width="37.453125" style="105" customWidth="1"/>
    <col min="3" max="3" width="21.7265625" style="105" customWidth="1"/>
    <col min="4" max="4" width="15" style="105" customWidth="1" outlineLevel="1"/>
    <col min="5" max="6" width="15.54296875" style="105" customWidth="1" outlineLevel="1"/>
    <col min="7" max="7" width="13.1796875" style="105" customWidth="1" outlineLevel="1"/>
    <col min="8" max="8" width="15.54296875" style="105" customWidth="1" outlineLevel="1"/>
    <col min="9" max="9" width="12.26953125" style="105" bestFit="1" customWidth="1" outlineLevel="1"/>
    <col min="10" max="10" width="14" style="105" bestFit="1" customWidth="1" outlineLevel="1"/>
    <col min="11" max="11" width="12.1796875" style="105" customWidth="1" outlineLevel="1"/>
    <col min="12" max="12" width="15.453125" style="105" bestFit="1" customWidth="1" outlineLevel="1"/>
    <col min="13" max="13" width="12.7265625" style="105" customWidth="1" outlineLevel="1"/>
    <col min="14" max="17" width="12.26953125" style="105" customWidth="1" outlineLevel="1"/>
    <col min="18" max="18" width="13" style="105" bestFit="1" customWidth="1" outlineLevel="1"/>
    <col min="19" max="19" width="34.453125" style="105" customWidth="1"/>
    <col min="20" max="20" width="6.26953125" style="182" bestFit="1" customWidth="1"/>
    <col min="21" max="16384" width="9.1796875" style="105"/>
  </cols>
  <sheetData>
    <row r="1" spans="1:20" x14ac:dyDescent="0.25">
      <c r="B1" s="298" t="s">
        <v>0</v>
      </c>
      <c r="C1" s="298"/>
      <c r="D1" s="298"/>
      <c r="E1" s="298"/>
      <c r="F1" s="298"/>
      <c r="G1" s="298"/>
      <c r="H1" s="298"/>
      <c r="I1" s="298"/>
      <c r="J1" s="298"/>
      <c r="K1" s="298"/>
      <c r="L1" s="298"/>
      <c r="M1" s="298"/>
      <c r="N1" s="298"/>
      <c r="O1" s="298"/>
      <c r="P1" s="298"/>
      <c r="Q1" s="298"/>
      <c r="R1" s="298"/>
    </row>
    <row r="2" spans="1:20" x14ac:dyDescent="0.25">
      <c r="B2" s="298" t="s">
        <v>64</v>
      </c>
      <c r="C2" s="298"/>
      <c r="D2" s="298"/>
      <c r="E2" s="298"/>
      <c r="F2" s="298"/>
      <c r="G2" s="298"/>
      <c r="H2" s="298"/>
      <c r="I2" s="298"/>
      <c r="J2" s="298"/>
      <c r="K2" s="298"/>
      <c r="L2" s="298"/>
      <c r="M2" s="298"/>
      <c r="N2" s="298"/>
      <c r="O2" s="298"/>
      <c r="P2" s="298"/>
      <c r="Q2" s="298"/>
      <c r="R2" s="298"/>
    </row>
    <row r="3" spans="1:20" x14ac:dyDescent="0.25">
      <c r="B3" s="298" t="s">
        <v>109</v>
      </c>
      <c r="C3" s="298"/>
      <c r="D3" s="298"/>
      <c r="E3" s="298"/>
      <c r="F3" s="298"/>
      <c r="G3" s="298"/>
      <c r="H3" s="298"/>
      <c r="I3" s="298"/>
      <c r="J3" s="298"/>
      <c r="K3" s="298"/>
      <c r="L3" s="298"/>
      <c r="M3" s="298"/>
      <c r="N3" s="298"/>
      <c r="O3" s="298"/>
      <c r="P3" s="298"/>
      <c r="Q3" s="298"/>
      <c r="R3" s="298"/>
    </row>
    <row r="4" spans="1:20" x14ac:dyDescent="0.25">
      <c r="B4" s="298" t="s">
        <v>158</v>
      </c>
      <c r="C4" s="298"/>
      <c r="D4" s="298"/>
      <c r="E4" s="298"/>
      <c r="F4" s="298"/>
      <c r="G4" s="298"/>
      <c r="H4" s="298"/>
      <c r="I4" s="298"/>
      <c r="J4" s="298"/>
      <c r="K4" s="298"/>
      <c r="L4" s="298"/>
      <c r="M4" s="298"/>
      <c r="N4" s="298"/>
      <c r="O4" s="298"/>
      <c r="P4" s="298"/>
      <c r="Q4" s="298"/>
      <c r="R4" s="298"/>
    </row>
    <row r="5" spans="1:20" ht="15" thickBot="1" x14ac:dyDescent="0.3">
      <c r="B5" s="298" t="s">
        <v>311</v>
      </c>
      <c r="C5" s="298"/>
      <c r="D5" s="298"/>
      <c r="E5" s="298"/>
      <c r="F5" s="298"/>
      <c r="G5" s="298"/>
      <c r="H5" s="298"/>
      <c r="I5" s="298"/>
      <c r="J5" s="298"/>
      <c r="K5" s="298"/>
      <c r="L5" s="298"/>
      <c r="M5" s="298"/>
      <c r="N5" s="298"/>
      <c r="O5" s="298"/>
      <c r="P5" s="298"/>
      <c r="Q5" s="298"/>
      <c r="R5" s="298"/>
    </row>
    <row r="6" spans="1:20" ht="15" thickBot="1" x14ac:dyDescent="0.3">
      <c r="B6" s="106"/>
      <c r="C6" s="1"/>
      <c r="D6" s="299" t="s">
        <v>248</v>
      </c>
      <c r="E6" s="300"/>
      <c r="F6" s="299" t="s">
        <v>250</v>
      </c>
      <c r="G6" s="300"/>
      <c r="H6" s="299" t="s">
        <v>253</v>
      </c>
      <c r="I6" s="300"/>
      <c r="J6" s="299" t="s">
        <v>255</v>
      </c>
      <c r="K6" s="301"/>
      <c r="L6" s="301"/>
      <c r="M6" s="300"/>
      <c r="N6" s="292" t="s">
        <v>257</v>
      </c>
      <c r="O6" s="293"/>
      <c r="P6" s="293"/>
      <c r="Q6" s="294"/>
      <c r="R6" s="107" t="s">
        <v>238</v>
      </c>
    </row>
    <row r="7" spans="1:20" s="110" customFormat="1" ht="87.5" thickBot="1" x14ac:dyDescent="0.4">
      <c r="A7" s="178" t="s">
        <v>150</v>
      </c>
      <c r="B7" s="109" t="s">
        <v>151</v>
      </c>
      <c r="C7" s="109" t="s">
        <v>61</v>
      </c>
      <c r="D7" s="109" t="s">
        <v>247</v>
      </c>
      <c r="E7" s="109" t="s">
        <v>356</v>
      </c>
      <c r="F7" s="109" t="s">
        <v>357</v>
      </c>
      <c r="G7" s="109" t="s">
        <v>249</v>
      </c>
      <c r="H7" s="109" t="s">
        <v>251</v>
      </c>
      <c r="I7" s="109" t="s">
        <v>252</v>
      </c>
      <c r="J7" s="109" t="s">
        <v>358</v>
      </c>
      <c r="K7" s="109" t="s">
        <v>254</v>
      </c>
      <c r="L7" s="109" t="s">
        <v>359</v>
      </c>
      <c r="M7" s="109" t="s">
        <v>360</v>
      </c>
      <c r="N7" s="109" t="s">
        <v>256</v>
      </c>
      <c r="O7" s="109" t="s">
        <v>361</v>
      </c>
      <c r="P7" s="109" t="s">
        <v>362</v>
      </c>
      <c r="Q7" s="109" t="s">
        <v>363</v>
      </c>
      <c r="R7" s="109" t="s">
        <v>364</v>
      </c>
      <c r="S7" s="109" t="s">
        <v>60</v>
      </c>
      <c r="T7" s="178" t="s">
        <v>150</v>
      </c>
    </row>
    <row r="8" spans="1:20" s="110" customFormat="1" ht="10.5" customHeight="1" x14ac:dyDescent="0.35">
      <c r="A8" s="178"/>
      <c r="B8" s="108"/>
      <c r="C8" s="108"/>
      <c r="D8" s="108"/>
      <c r="E8" s="108"/>
      <c r="F8" s="108"/>
      <c r="G8" s="108"/>
      <c r="H8" s="108"/>
      <c r="I8" s="108"/>
      <c r="J8" s="108"/>
      <c r="K8" s="108"/>
      <c r="L8" s="108"/>
      <c r="M8" s="108"/>
      <c r="N8" s="108"/>
      <c r="O8" s="108"/>
      <c r="P8" s="108"/>
      <c r="Q8" s="108"/>
      <c r="R8" s="108"/>
      <c r="T8" s="178"/>
    </row>
    <row r="9" spans="1:20" s="110" customFormat="1" ht="15" thickBot="1" x14ac:dyDescent="0.4">
      <c r="A9" s="179"/>
      <c r="B9" s="111" t="s">
        <v>171</v>
      </c>
      <c r="C9" s="108"/>
      <c r="D9" s="108"/>
      <c r="E9" s="108"/>
      <c r="F9" s="108"/>
      <c r="G9" s="108"/>
      <c r="H9" s="108"/>
      <c r="I9" s="108"/>
      <c r="J9" s="108"/>
      <c r="K9" s="108"/>
      <c r="L9" s="108"/>
      <c r="M9" s="108"/>
      <c r="N9" s="108"/>
      <c r="O9" s="108"/>
      <c r="P9" s="108"/>
      <c r="Q9" s="108"/>
      <c r="R9" s="108"/>
      <c r="T9" s="180"/>
    </row>
    <row r="10" spans="1:20" s="110" customFormat="1" x14ac:dyDescent="0.25">
      <c r="A10" s="180">
        <v>100</v>
      </c>
      <c r="B10" s="113" t="s">
        <v>269</v>
      </c>
      <c r="C10" s="114"/>
      <c r="D10" s="115"/>
      <c r="E10" s="115"/>
      <c r="F10" s="115"/>
      <c r="G10" s="115"/>
      <c r="H10" s="115"/>
      <c r="I10" s="115"/>
      <c r="J10" s="115"/>
      <c r="K10" s="115"/>
      <c r="L10" s="115"/>
      <c r="M10" s="115"/>
      <c r="N10" s="115"/>
      <c r="O10" s="115"/>
      <c r="P10" s="115"/>
      <c r="Q10" s="115"/>
      <c r="R10" s="115"/>
      <c r="S10" s="116"/>
      <c r="T10" s="180">
        <f t="shared" ref="T10:T34" si="0">A10</f>
        <v>100</v>
      </c>
    </row>
    <row r="11" spans="1:20" s="110" customFormat="1" ht="16.5" customHeight="1" x14ac:dyDescent="0.25">
      <c r="A11" s="180">
        <f>A10+1</f>
        <v>101</v>
      </c>
      <c r="B11" s="117">
        <v>203677496.19999999</v>
      </c>
      <c r="C11" s="262"/>
      <c r="S11" s="118" t="s">
        <v>239</v>
      </c>
      <c r="T11" s="180">
        <f t="shared" si="0"/>
        <v>101</v>
      </c>
    </row>
    <row r="12" spans="1:20" s="110" customFormat="1" x14ac:dyDescent="0.25">
      <c r="A12" s="180">
        <f t="shared" ref="A12:A34" si="1">A11+1</f>
        <v>102</v>
      </c>
      <c r="B12" s="117">
        <v>-556197.34</v>
      </c>
      <c r="C12" s="119"/>
      <c r="S12" s="118" t="s">
        <v>173</v>
      </c>
      <c r="T12" s="180">
        <f t="shared" si="0"/>
        <v>102</v>
      </c>
    </row>
    <row r="13" spans="1:20" s="110" customFormat="1" x14ac:dyDescent="0.25">
      <c r="A13" s="180">
        <f t="shared" si="1"/>
        <v>103</v>
      </c>
      <c r="B13" s="120">
        <v>0</v>
      </c>
      <c r="C13" s="121"/>
      <c r="S13" s="118" t="s">
        <v>240</v>
      </c>
      <c r="T13" s="180">
        <f t="shared" si="0"/>
        <v>103</v>
      </c>
    </row>
    <row r="14" spans="1:20" s="110" customFormat="1" x14ac:dyDescent="0.25">
      <c r="A14" s="180">
        <f t="shared" si="1"/>
        <v>104</v>
      </c>
      <c r="B14" s="117">
        <f>B12+B11+B13</f>
        <v>203121298.85999998</v>
      </c>
      <c r="C14" s="122"/>
      <c r="D14" s="89"/>
      <c r="E14" s="1"/>
      <c r="S14" s="118" t="s">
        <v>241</v>
      </c>
      <c r="T14" s="180">
        <f t="shared" si="0"/>
        <v>104</v>
      </c>
    </row>
    <row r="15" spans="1:20" s="110" customFormat="1" x14ac:dyDescent="0.25">
      <c r="A15" s="180">
        <f t="shared" si="1"/>
        <v>105</v>
      </c>
      <c r="B15" s="117">
        <v>-258953.95978877301</v>
      </c>
      <c r="C15" s="122"/>
      <c r="D15" s="123"/>
      <c r="S15" s="118" t="s">
        <v>114</v>
      </c>
      <c r="T15" s="180">
        <f t="shared" si="0"/>
        <v>105</v>
      </c>
    </row>
    <row r="16" spans="1:20" s="110" customFormat="1" x14ac:dyDescent="0.25">
      <c r="A16" s="180">
        <f t="shared" si="1"/>
        <v>106</v>
      </c>
      <c r="B16" s="124">
        <v>-72906467.9746048</v>
      </c>
      <c r="C16" s="125"/>
      <c r="D16" s="126"/>
      <c r="S16" s="118" t="s">
        <v>177</v>
      </c>
      <c r="T16" s="180">
        <f t="shared" si="0"/>
        <v>106</v>
      </c>
    </row>
    <row r="17" spans="1:20" s="110" customFormat="1" x14ac:dyDescent="0.25">
      <c r="A17" s="180">
        <f t="shared" si="1"/>
        <v>107</v>
      </c>
      <c r="B17" s="127">
        <f>SUM(B14:B16)</f>
        <v>129955876.92560641</v>
      </c>
      <c r="C17" s="122"/>
      <c r="D17" s="126"/>
      <c r="E17" s="126"/>
      <c r="S17" s="118" t="s">
        <v>242</v>
      </c>
      <c r="T17" s="180">
        <f t="shared" si="0"/>
        <v>107</v>
      </c>
    </row>
    <row r="18" spans="1:20" s="110" customFormat="1" x14ac:dyDescent="0.25">
      <c r="A18" s="180">
        <f t="shared" si="1"/>
        <v>108</v>
      </c>
      <c r="B18" s="128"/>
      <c r="C18" s="122"/>
      <c r="D18" s="126"/>
      <c r="S18" s="118"/>
      <c r="T18" s="180">
        <f t="shared" si="0"/>
        <v>108</v>
      </c>
    </row>
    <row r="19" spans="1:20" s="110" customFormat="1" ht="29" x14ac:dyDescent="0.25">
      <c r="A19" s="180">
        <f t="shared" si="1"/>
        <v>109</v>
      </c>
      <c r="B19" s="124">
        <v>-59463.454385999998</v>
      </c>
      <c r="C19" s="125"/>
      <c r="D19" s="126"/>
      <c r="E19" s="126"/>
      <c r="S19" s="118" t="s">
        <v>366</v>
      </c>
      <c r="T19" s="180">
        <f t="shared" si="0"/>
        <v>109</v>
      </c>
    </row>
    <row r="20" spans="1:20" s="110" customFormat="1" x14ac:dyDescent="0.25">
      <c r="A20" s="180">
        <f t="shared" si="1"/>
        <v>110</v>
      </c>
      <c r="B20" s="117"/>
      <c r="C20" s="122"/>
      <c r="E20" s="112"/>
      <c r="F20" s="129"/>
      <c r="S20" s="254" t="s">
        <v>379</v>
      </c>
      <c r="T20" s="180">
        <f t="shared" si="0"/>
        <v>110</v>
      </c>
    </row>
    <row r="21" spans="1:20" s="110" customFormat="1" x14ac:dyDescent="0.25">
      <c r="A21" s="180">
        <f t="shared" si="1"/>
        <v>111</v>
      </c>
      <c r="B21" s="117">
        <v>190.970195358865</v>
      </c>
      <c r="C21" s="125"/>
      <c r="D21" s="130"/>
      <c r="E21" s="112"/>
      <c r="F21" s="129"/>
      <c r="S21" s="118" t="s">
        <v>179</v>
      </c>
      <c r="T21" s="180">
        <f t="shared" si="0"/>
        <v>111</v>
      </c>
    </row>
    <row r="22" spans="1:20" s="110" customFormat="1" x14ac:dyDescent="0.25">
      <c r="A22" s="180">
        <f t="shared" si="1"/>
        <v>112</v>
      </c>
      <c r="B22" s="131">
        <f>SUM(B19:B21)</f>
        <v>-59272.484190641131</v>
      </c>
      <c r="C22" s="122"/>
      <c r="D22" s="130"/>
      <c r="E22" s="112"/>
      <c r="F22" s="129"/>
      <c r="S22" s="118" t="s">
        <v>178</v>
      </c>
      <c r="T22" s="180">
        <f t="shared" si="0"/>
        <v>112</v>
      </c>
    </row>
    <row r="23" spans="1:20" s="110" customFormat="1" x14ac:dyDescent="0.35">
      <c r="A23" s="180">
        <f t="shared" si="1"/>
        <v>113</v>
      </c>
      <c r="B23" s="124">
        <v>21301.870845207548</v>
      </c>
      <c r="C23" s="125"/>
      <c r="D23" s="3"/>
      <c r="E23" s="112"/>
      <c r="F23" s="129"/>
      <c r="S23" s="118" t="s">
        <v>176</v>
      </c>
      <c r="T23" s="180">
        <f t="shared" si="0"/>
        <v>113</v>
      </c>
    </row>
    <row r="24" spans="1:20" s="110" customFormat="1" x14ac:dyDescent="0.25">
      <c r="A24" s="180">
        <f t="shared" si="1"/>
        <v>114</v>
      </c>
      <c r="B24" s="131">
        <f>SUM(B22:B23)</f>
        <v>-37970.61334543358</v>
      </c>
      <c r="C24" s="122"/>
      <c r="E24" s="112"/>
      <c r="F24" s="129"/>
      <c r="S24" s="118" t="s">
        <v>180</v>
      </c>
      <c r="T24" s="180">
        <f t="shared" si="0"/>
        <v>114</v>
      </c>
    </row>
    <row r="25" spans="1:20" s="110" customFormat="1" x14ac:dyDescent="0.25">
      <c r="A25" s="180">
        <f t="shared" si="1"/>
        <v>115</v>
      </c>
      <c r="B25" s="132">
        <f>B17+B24</f>
        <v>129917906.31226099</v>
      </c>
      <c r="C25" s="133"/>
      <c r="D25" s="134"/>
      <c r="E25" s="134"/>
      <c r="F25" s="129"/>
      <c r="S25" s="255" t="s">
        <v>378</v>
      </c>
      <c r="T25" s="180">
        <f t="shared" si="0"/>
        <v>115</v>
      </c>
    </row>
    <row r="26" spans="1:20" s="110" customFormat="1" x14ac:dyDescent="0.35">
      <c r="A26" s="180">
        <f t="shared" si="1"/>
        <v>116</v>
      </c>
      <c r="B26" s="136"/>
      <c r="C26" s="108"/>
      <c r="D26" s="108"/>
      <c r="E26" s="108"/>
      <c r="F26" s="108"/>
      <c r="G26" s="108"/>
      <c r="H26" s="108"/>
      <c r="I26" s="108"/>
      <c r="J26" s="108"/>
      <c r="K26" s="108"/>
      <c r="L26" s="108"/>
      <c r="M26" s="108"/>
      <c r="N26" s="108"/>
      <c r="O26" s="108"/>
      <c r="P26" s="108"/>
      <c r="Q26" s="108"/>
      <c r="R26" s="108"/>
      <c r="S26" s="137"/>
      <c r="T26" s="180">
        <f t="shared" si="0"/>
        <v>116</v>
      </c>
    </row>
    <row r="27" spans="1:20" s="110" customFormat="1" x14ac:dyDescent="0.35">
      <c r="A27" s="180">
        <f t="shared" si="1"/>
        <v>117</v>
      </c>
      <c r="B27" s="138" t="s">
        <v>270</v>
      </c>
      <c r="C27" s="139"/>
      <c r="D27" s="108"/>
      <c r="E27" s="108"/>
      <c r="F27" s="108"/>
      <c r="G27" s="108"/>
      <c r="H27" s="108"/>
      <c r="I27" s="108"/>
      <c r="J27" s="108"/>
      <c r="K27" s="108"/>
      <c r="L27" s="108"/>
      <c r="M27" s="108"/>
      <c r="N27" s="108"/>
      <c r="O27" s="108"/>
      <c r="P27" s="108"/>
      <c r="Q27" s="108"/>
      <c r="R27" s="108"/>
      <c r="S27" s="137"/>
      <c r="T27" s="180">
        <f t="shared" si="0"/>
        <v>117</v>
      </c>
    </row>
    <row r="28" spans="1:20" s="110" customFormat="1" x14ac:dyDescent="0.25">
      <c r="A28" s="180">
        <f t="shared" si="1"/>
        <v>118</v>
      </c>
      <c r="B28" s="117">
        <v>151141.546332</v>
      </c>
      <c r="C28" s="125"/>
      <c r="S28" s="118" t="s">
        <v>376</v>
      </c>
      <c r="T28" s="180">
        <f t="shared" si="0"/>
        <v>118</v>
      </c>
    </row>
    <row r="29" spans="1:20" s="110" customFormat="1" x14ac:dyDescent="0.25">
      <c r="A29" s="180">
        <f t="shared" si="1"/>
        <v>119</v>
      </c>
      <c r="B29" s="140">
        <v>0</v>
      </c>
      <c r="C29" s="141"/>
      <c r="S29" s="254" t="s">
        <v>380</v>
      </c>
      <c r="T29" s="180">
        <f t="shared" si="0"/>
        <v>119</v>
      </c>
    </row>
    <row r="30" spans="1:20" s="110" customFormat="1" x14ac:dyDescent="0.25">
      <c r="A30" s="180">
        <f t="shared" si="1"/>
        <v>120</v>
      </c>
      <c r="B30" s="142">
        <f>SUM(B28:B29)</f>
        <v>151141.546332</v>
      </c>
      <c r="C30" s="37"/>
      <c r="S30" s="118" t="s">
        <v>169</v>
      </c>
      <c r="T30" s="180">
        <f t="shared" si="0"/>
        <v>120</v>
      </c>
    </row>
    <row r="31" spans="1:20" s="110" customFormat="1" x14ac:dyDescent="0.35">
      <c r="A31" s="180">
        <f t="shared" si="1"/>
        <v>121</v>
      </c>
      <c r="B31" s="143">
        <v>0</v>
      </c>
      <c r="C31" s="125"/>
      <c r="D31" s="97"/>
      <c r="S31" s="118" t="s">
        <v>181</v>
      </c>
      <c r="T31" s="180">
        <f t="shared" si="0"/>
        <v>121</v>
      </c>
    </row>
    <row r="32" spans="1:20" s="110" customFormat="1" x14ac:dyDescent="0.25">
      <c r="A32" s="180">
        <f t="shared" si="1"/>
        <v>122</v>
      </c>
      <c r="B32" s="144">
        <f>SUM(B30:B31)</f>
        <v>151141.546332</v>
      </c>
      <c r="C32" s="129"/>
      <c r="D32" s="130"/>
      <c r="S32" s="135" t="s">
        <v>381</v>
      </c>
      <c r="T32" s="180">
        <f t="shared" si="0"/>
        <v>122</v>
      </c>
    </row>
    <row r="33" spans="1:20" s="110" customFormat="1" x14ac:dyDescent="0.25">
      <c r="A33" s="180">
        <f t="shared" si="1"/>
        <v>123</v>
      </c>
      <c r="B33" s="144"/>
      <c r="C33" s="129"/>
      <c r="S33" s="135"/>
      <c r="T33" s="180">
        <f t="shared" si="0"/>
        <v>123</v>
      </c>
    </row>
    <row r="34" spans="1:20" s="110" customFormat="1" ht="29.5" thickBot="1" x14ac:dyDescent="0.3">
      <c r="A34" s="180">
        <f t="shared" si="1"/>
        <v>124</v>
      </c>
      <c r="B34" s="145">
        <f>B32+B25</f>
        <v>130069047.85859299</v>
      </c>
      <c r="C34" s="146"/>
      <c r="D34" s="147"/>
      <c r="E34" s="147"/>
      <c r="F34" s="147"/>
      <c r="G34" s="147"/>
      <c r="H34" s="147"/>
      <c r="I34" s="147"/>
      <c r="J34" s="147"/>
      <c r="K34" s="147"/>
      <c r="L34" s="147"/>
      <c r="M34" s="147"/>
      <c r="N34" s="147"/>
      <c r="O34" s="147"/>
      <c r="P34" s="147"/>
      <c r="Q34" s="147"/>
      <c r="R34" s="147"/>
      <c r="S34" s="148" t="s">
        <v>382</v>
      </c>
      <c r="T34" s="180">
        <f t="shared" si="0"/>
        <v>124</v>
      </c>
    </row>
    <row r="35" spans="1:20" s="110" customFormat="1" ht="10.5" customHeight="1" x14ac:dyDescent="0.35">
      <c r="A35" s="178"/>
      <c r="B35" s="108"/>
      <c r="C35" s="108"/>
      <c r="D35" s="108"/>
      <c r="E35" s="108"/>
      <c r="F35" s="108"/>
      <c r="G35" s="108"/>
      <c r="H35" s="108"/>
      <c r="I35" s="108"/>
      <c r="J35" s="108"/>
      <c r="K35" s="108"/>
      <c r="L35" s="108"/>
      <c r="M35" s="108"/>
      <c r="N35" s="108"/>
      <c r="O35" s="108"/>
      <c r="P35" s="108"/>
      <c r="Q35" s="108"/>
      <c r="R35" s="108"/>
      <c r="T35" s="178"/>
    </row>
    <row r="36" spans="1:20" s="110" customFormat="1" ht="15" thickBot="1" x14ac:dyDescent="0.3">
      <c r="A36" s="180"/>
      <c r="B36" s="111" t="s">
        <v>170</v>
      </c>
      <c r="C36" s="111"/>
      <c r="T36" s="180"/>
    </row>
    <row r="37" spans="1:20" s="110" customFormat="1" x14ac:dyDescent="0.25">
      <c r="A37" s="180">
        <v>200</v>
      </c>
      <c r="B37" s="113" t="s">
        <v>261</v>
      </c>
      <c r="C37" s="114"/>
      <c r="D37" s="149"/>
      <c r="E37" s="149"/>
      <c r="F37" s="149"/>
      <c r="G37" s="149"/>
      <c r="H37" s="149"/>
      <c r="I37" s="149"/>
      <c r="J37" s="149"/>
      <c r="K37" s="149"/>
      <c r="L37" s="149"/>
      <c r="M37" s="149"/>
      <c r="N37" s="149"/>
      <c r="O37" s="149"/>
      <c r="P37" s="149"/>
      <c r="Q37" s="149"/>
      <c r="R37" s="149"/>
      <c r="S37" s="116"/>
      <c r="T37" s="180">
        <f t="shared" ref="T37:T61" si="2">A37</f>
        <v>200</v>
      </c>
    </row>
    <row r="38" spans="1:20" x14ac:dyDescent="0.25">
      <c r="A38" s="180">
        <f>A37+1</f>
        <v>201</v>
      </c>
      <c r="B38" s="260">
        <v>0.21206952264483001</v>
      </c>
      <c r="C38" s="150" t="s">
        <v>258</v>
      </c>
      <c r="D38" s="151">
        <v>0.3</v>
      </c>
      <c r="E38" s="151">
        <v>0.1</v>
      </c>
      <c r="F38" s="151">
        <v>0</v>
      </c>
      <c r="G38" s="151">
        <v>0</v>
      </c>
      <c r="H38" s="151">
        <v>0</v>
      </c>
      <c r="I38" s="151">
        <v>0</v>
      </c>
      <c r="J38" s="151">
        <v>0</v>
      </c>
      <c r="K38" s="151">
        <v>0.05</v>
      </c>
      <c r="L38" s="151">
        <v>0.05</v>
      </c>
      <c r="M38" s="151">
        <v>0.05</v>
      </c>
      <c r="N38" s="151">
        <v>0.05</v>
      </c>
      <c r="O38" s="151">
        <v>0.05</v>
      </c>
      <c r="P38" s="151">
        <v>0.05</v>
      </c>
      <c r="Q38" s="151">
        <v>0.05</v>
      </c>
      <c r="R38" s="151">
        <v>0.25</v>
      </c>
      <c r="S38" s="295" t="s">
        <v>268</v>
      </c>
      <c r="T38" s="180">
        <f t="shared" si="2"/>
        <v>201</v>
      </c>
    </row>
    <row r="39" spans="1:20" x14ac:dyDescent="0.25">
      <c r="A39" s="180">
        <f t="shared" ref="A39:A47" si="3">A38+1</f>
        <v>202</v>
      </c>
      <c r="B39" s="260">
        <v>0.158953174063546</v>
      </c>
      <c r="C39" s="150" t="s">
        <v>259</v>
      </c>
      <c r="D39" s="151">
        <v>0</v>
      </c>
      <c r="E39" s="151">
        <v>0</v>
      </c>
      <c r="F39" s="151">
        <v>0.23</v>
      </c>
      <c r="G39" s="151">
        <v>0.22</v>
      </c>
      <c r="H39" s="151">
        <v>0</v>
      </c>
      <c r="I39" s="151">
        <v>0</v>
      </c>
      <c r="J39" s="151">
        <v>0.05</v>
      </c>
      <c r="K39" s="151">
        <v>0</v>
      </c>
      <c r="L39" s="151">
        <v>0</v>
      </c>
      <c r="M39" s="151">
        <v>0.05</v>
      </c>
      <c r="N39" s="151">
        <v>0.05</v>
      </c>
      <c r="O39" s="151">
        <v>0.05</v>
      </c>
      <c r="P39" s="151">
        <v>0.05</v>
      </c>
      <c r="Q39" s="151">
        <v>0.05</v>
      </c>
      <c r="R39" s="151">
        <v>0.25</v>
      </c>
      <c r="S39" s="295"/>
      <c r="T39" s="180">
        <f t="shared" si="2"/>
        <v>202</v>
      </c>
    </row>
    <row r="40" spans="1:20" x14ac:dyDescent="0.25">
      <c r="A40" s="180">
        <f t="shared" si="3"/>
        <v>203</v>
      </c>
      <c r="B40" s="260">
        <v>8.6113333077498494E-2</v>
      </c>
      <c r="C40" s="150" t="s">
        <v>253</v>
      </c>
      <c r="D40" s="151">
        <v>0</v>
      </c>
      <c r="E40" s="151">
        <v>0</v>
      </c>
      <c r="F40" s="151">
        <v>0</v>
      </c>
      <c r="G40" s="151">
        <v>0</v>
      </c>
      <c r="H40" s="151">
        <v>0.25</v>
      </c>
      <c r="I40" s="151">
        <v>0.25</v>
      </c>
      <c r="J40" s="151">
        <v>0</v>
      </c>
      <c r="K40" s="151">
        <v>0</v>
      </c>
      <c r="L40" s="151">
        <v>0</v>
      </c>
      <c r="M40" s="151">
        <v>0.05</v>
      </c>
      <c r="N40" s="151">
        <v>0.05</v>
      </c>
      <c r="O40" s="151">
        <v>0.05</v>
      </c>
      <c r="P40" s="151">
        <v>0.05</v>
      </c>
      <c r="Q40" s="151">
        <v>0.05</v>
      </c>
      <c r="R40" s="151">
        <v>0.25</v>
      </c>
      <c r="S40" s="295"/>
      <c r="T40" s="180">
        <f t="shared" si="2"/>
        <v>203</v>
      </c>
    </row>
    <row r="41" spans="1:20" x14ac:dyDescent="0.25">
      <c r="A41" s="180">
        <f>A40+1</f>
        <v>204</v>
      </c>
      <c r="B41" s="261">
        <v>0.54286397021412602</v>
      </c>
      <c r="C41" s="150" t="s">
        <v>365</v>
      </c>
      <c r="D41" s="151">
        <v>0.15</v>
      </c>
      <c r="E41" s="151">
        <v>0.05</v>
      </c>
      <c r="F41" s="151">
        <v>0.05</v>
      </c>
      <c r="G41" s="151">
        <v>0.05</v>
      </c>
      <c r="H41" s="151">
        <v>0.05</v>
      </c>
      <c r="I41" s="151">
        <v>0.05</v>
      </c>
      <c r="J41" s="151">
        <v>3.3399999999999999E-2</v>
      </c>
      <c r="K41" s="151">
        <v>3.3300000000000003E-2</v>
      </c>
      <c r="L41" s="151">
        <v>3.3300000000000003E-2</v>
      </c>
      <c r="M41" s="151">
        <v>0.05</v>
      </c>
      <c r="N41" s="151">
        <v>0.05</v>
      </c>
      <c r="O41" s="151">
        <v>0.05</v>
      </c>
      <c r="P41" s="151">
        <v>0.05</v>
      </c>
      <c r="Q41" s="151">
        <v>0.05</v>
      </c>
      <c r="R41" s="151">
        <v>0.25</v>
      </c>
      <c r="S41" s="295"/>
      <c r="T41" s="180">
        <f t="shared" si="2"/>
        <v>204</v>
      </c>
    </row>
    <row r="42" spans="1:20" x14ac:dyDescent="0.25">
      <c r="A42" s="180">
        <f t="shared" si="3"/>
        <v>205</v>
      </c>
      <c r="B42" s="152">
        <f>SUM(B38:B41)</f>
        <v>1.0000000000000004</v>
      </c>
      <c r="S42" s="153"/>
      <c r="T42" s="180">
        <f t="shared" si="2"/>
        <v>205</v>
      </c>
    </row>
    <row r="43" spans="1:20" ht="18.75" customHeight="1" x14ac:dyDescent="0.25">
      <c r="A43" s="180">
        <f t="shared" si="3"/>
        <v>206</v>
      </c>
      <c r="B43" s="154">
        <f>SUM(D43:R43)</f>
        <v>27583680.890239358</v>
      </c>
      <c r="C43" s="105" t="s">
        <v>258</v>
      </c>
      <c r="D43" s="155">
        <f>$B$38*D38*$B$34</f>
        <v>8275104.2670718096</v>
      </c>
      <c r="E43" s="155">
        <f t="shared" ref="E43:L43" si="4">$B$38*E38*$B$34</f>
        <v>2758368.0890239365</v>
      </c>
      <c r="F43" s="155">
        <f t="shared" si="4"/>
        <v>0</v>
      </c>
      <c r="G43" s="155">
        <f t="shared" si="4"/>
        <v>0</v>
      </c>
      <c r="H43" s="155">
        <f t="shared" si="4"/>
        <v>0</v>
      </c>
      <c r="I43" s="155">
        <f t="shared" si="4"/>
        <v>0</v>
      </c>
      <c r="J43" s="155">
        <f t="shared" si="4"/>
        <v>0</v>
      </c>
      <c r="K43" s="155">
        <f t="shared" si="4"/>
        <v>1379184.0445119683</v>
      </c>
      <c r="L43" s="155">
        <f t="shared" si="4"/>
        <v>1379184.0445119683</v>
      </c>
      <c r="M43" s="155">
        <f t="shared" ref="M43:N43" si="5">$B$38*M38*$B$34</f>
        <v>1379184.0445119683</v>
      </c>
      <c r="N43" s="155">
        <f t="shared" si="5"/>
        <v>1379184.0445119683</v>
      </c>
      <c r="O43" s="155">
        <f t="shared" ref="O43:Q43" si="6">$B$38*O38*$B$34</f>
        <v>1379184.0445119683</v>
      </c>
      <c r="P43" s="155">
        <f t="shared" si="6"/>
        <v>1379184.0445119683</v>
      </c>
      <c r="Q43" s="155">
        <f t="shared" si="6"/>
        <v>1379184.0445119683</v>
      </c>
      <c r="R43" s="155">
        <f t="shared" ref="R43" si="7">$B$38*R38*$B$34</f>
        <v>6895920.2225598404</v>
      </c>
      <c r="S43" s="296" t="s">
        <v>296</v>
      </c>
      <c r="T43" s="180">
        <f t="shared" si="2"/>
        <v>206</v>
      </c>
    </row>
    <row r="44" spans="1:20" ht="18.75" customHeight="1" x14ac:dyDescent="0.25">
      <c r="A44" s="180">
        <f t="shared" si="3"/>
        <v>207</v>
      </c>
      <c r="B44" s="154">
        <f>SUM(D44:R44)</f>
        <v>20674888.00454662</v>
      </c>
      <c r="C44" s="105" t="s">
        <v>259</v>
      </c>
      <c r="D44" s="155">
        <f>$B$39*D39*$B$34</f>
        <v>0</v>
      </c>
      <c r="E44" s="155">
        <f t="shared" ref="E44:L44" si="8">$B$39*E39*$B$34</f>
        <v>0</v>
      </c>
      <c r="F44" s="155">
        <f t="shared" si="8"/>
        <v>4755224.2410457237</v>
      </c>
      <c r="G44" s="155">
        <f t="shared" si="8"/>
        <v>4548475.3610002575</v>
      </c>
      <c r="H44" s="155">
        <f t="shared" si="8"/>
        <v>0</v>
      </c>
      <c r="I44" s="155">
        <f t="shared" si="8"/>
        <v>0</v>
      </c>
      <c r="J44" s="155">
        <f t="shared" si="8"/>
        <v>1033744.4002273314</v>
      </c>
      <c r="K44" s="155">
        <f t="shared" si="8"/>
        <v>0</v>
      </c>
      <c r="L44" s="155">
        <f t="shared" si="8"/>
        <v>0</v>
      </c>
      <c r="M44" s="155">
        <f t="shared" ref="M44:N44" si="9">$B$39*M39*$B$34</f>
        <v>1033744.4002273314</v>
      </c>
      <c r="N44" s="155">
        <f t="shared" si="9"/>
        <v>1033744.4002273314</v>
      </c>
      <c r="O44" s="155">
        <f t="shared" ref="O44:Q44" si="10">$B$39*O39*$B$34</f>
        <v>1033744.4002273314</v>
      </c>
      <c r="P44" s="155">
        <f t="shared" si="10"/>
        <v>1033744.4002273314</v>
      </c>
      <c r="Q44" s="155">
        <f t="shared" si="10"/>
        <v>1033744.4002273314</v>
      </c>
      <c r="R44" s="155">
        <f t="shared" ref="R44" si="11">$B$39*R39*$B$34</f>
        <v>5168722.0011366569</v>
      </c>
      <c r="S44" s="296"/>
      <c r="T44" s="180">
        <f t="shared" si="2"/>
        <v>207</v>
      </c>
    </row>
    <row r="45" spans="1:20" ht="18.75" customHeight="1" x14ac:dyDescent="0.25">
      <c r="A45" s="180">
        <f t="shared" si="3"/>
        <v>208</v>
      </c>
      <c r="B45" s="154">
        <f>SUM(D45:R45)</f>
        <v>11200679.241320113</v>
      </c>
      <c r="C45" s="105" t="s">
        <v>253</v>
      </c>
      <c r="D45" s="155">
        <f>$B$40*D40*$B$34</f>
        <v>0</v>
      </c>
      <c r="E45" s="155">
        <f t="shared" ref="E45:L45" si="12">$B$40*E40*$B$34</f>
        <v>0</v>
      </c>
      <c r="F45" s="155">
        <f t="shared" si="12"/>
        <v>0</v>
      </c>
      <c r="G45" s="155">
        <f t="shared" si="12"/>
        <v>0</v>
      </c>
      <c r="H45" s="155">
        <f t="shared" si="12"/>
        <v>2800169.8103300277</v>
      </c>
      <c r="I45" s="155">
        <f t="shared" si="12"/>
        <v>2800169.8103300277</v>
      </c>
      <c r="J45" s="155">
        <f t="shared" si="12"/>
        <v>0</v>
      </c>
      <c r="K45" s="155">
        <f t="shared" si="12"/>
        <v>0</v>
      </c>
      <c r="L45" s="155">
        <f t="shared" si="12"/>
        <v>0</v>
      </c>
      <c r="M45" s="155">
        <f t="shared" ref="M45:N45" si="13">$B$40*M40*$B$34</f>
        <v>560033.96206600557</v>
      </c>
      <c r="N45" s="155">
        <f t="shared" si="13"/>
        <v>560033.96206600557</v>
      </c>
      <c r="O45" s="155">
        <f t="shared" ref="O45:Q45" si="14">$B$40*O40*$B$34</f>
        <v>560033.96206600557</v>
      </c>
      <c r="P45" s="155">
        <f t="shared" si="14"/>
        <v>560033.96206600557</v>
      </c>
      <c r="Q45" s="155">
        <f t="shared" si="14"/>
        <v>560033.96206600557</v>
      </c>
      <c r="R45" s="155">
        <f t="shared" ref="R45" si="15">$B$40*R40*$B$34</f>
        <v>2800169.8103300277</v>
      </c>
      <c r="S45" s="296"/>
      <c r="T45" s="180">
        <f t="shared" si="2"/>
        <v>208</v>
      </c>
    </row>
    <row r="46" spans="1:20" ht="18.75" customHeight="1" x14ac:dyDescent="0.25">
      <c r="A46" s="180">
        <f t="shared" si="3"/>
        <v>209</v>
      </c>
      <c r="B46" s="154">
        <f>SUM(D46:R46)</f>
        <v>70609799.722486973</v>
      </c>
      <c r="C46" s="105" t="s">
        <v>260</v>
      </c>
      <c r="D46" s="155">
        <f>$B$41*D41*$B$34</f>
        <v>10591469.958373042</v>
      </c>
      <c r="E46" s="155">
        <f>$B$41*E41*$B$34</f>
        <v>3530489.9861243484</v>
      </c>
      <c r="F46" s="155">
        <f>$B$41*F41*$B$34</f>
        <v>3530489.9861243484</v>
      </c>
      <c r="G46" s="155">
        <f>$B$41*G41*$B$34</f>
        <v>3530489.9861243484</v>
      </c>
      <c r="H46" s="155">
        <f>$B$41*H41*$B$34</f>
        <v>3530489.9861243484</v>
      </c>
      <c r="I46" s="155">
        <f t="shared" ref="I46:N46" si="16">$B$41*I41*$B$34</f>
        <v>3530489.9861243484</v>
      </c>
      <c r="J46" s="155">
        <f>$B$41*J41*$B$34</f>
        <v>2358367.3107310645</v>
      </c>
      <c r="K46" s="155">
        <f>$B$41*K41*$B$34</f>
        <v>2351306.3307588156</v>
      </c>
      <c r="L46" s="155">
        <f>$B$41*L41*$B$34</f>
        <v>2351306.3307588156</v>
      </c>
      <c r="M46" s="155">
        <f t="shared" si="16"/>
        <v>3530489.9861243484</v>
      </c>
      <c r="N46" s="155">
        <f t="shared" si="16"/>
        <v>3530489.9861243484</v>
      </c>
      <c r="O46" s="155">
        <f t="shared" ref="O46:Q46" si="17">$B$41*O41*$B$34</f>
        <v>3530489.9861243484</v>
      </c>
      <c r="P46" s="155">
        <f t="shared" si="17"/>
        <v>3530489.9861243484</v>
      </c>
      <c r="Q46" s="155">
        <f t="shared" si="17"/>
        <v>3530489.9861243484</v>
      </c>
      <c r="R46" s="155">
        <f t="shared" ref="R46" si="18">$B$41*R41*$B$34</f>
        <v>17652449.930621739</v>
      </c>
      <c r="S46" s="296"/>
      <c r="T46" s="180">
        <f t="shared" si="2"/>
        <v>209</v>
      </c>
    </row>
    <row r="47" spans="1:20" x14ac:dyDescent="0.25">
      <c r="A47" s="180">
        <f t="shared" si="3"/>
        <v>210</v>
      </c>
      <c r="B47" s="156">
        <f>SUM(B43:B46)</f>
        <v>130069047.85859306</v>
      </c>
      <c r="D47" s="157">
        <f t="shared" ref="D47:R47" si="19">SUM(D43:D46)</f>
        <v>18866574.225444853</v>
      </c>
      <c r="E47" s="157">
        <f t="shared" si="19"/>
        <v>6288858.0751482844</v>
      </c>
      <c r="F47" s="157">
        <f t="shared" si="19"/>
        <v>8285714.2271700725</v>
      </c>
      <c r="G47" s="157">
        <f t="shared" si="19"/>
        <v>8078965.3471246064</v>
      </c>
      <c r="H47" s="157">
        <f t="shared" si="19"/>
        <v>6330659.7964543756</v>
      </c>
      <c r="I47" s="157">
        <f t="shared" si="19"/>
        <v>6330659.7964543756</v>
      </c>
      <c r="J47" s="157">
        <f t="shared" si="19"/>
        <v>3392111.7109583961</v>
      </c>
      <c r="K47" s="157">
        <f t="shared" si="19"/>
        <v>3730490.3752707839</v>
      </c>
      <c r="L47" s="157">
        <f t="shared" si="19"/>
        <v>3730490.3752707839</v>
      </c>
      <c r="M47" s="157">
        <f t="shared" si="19"/>
        <v>6503452.3929296536</v>
      </c>
      <c r="N47" s="157">
        <f t="shared" si="19"/>
        <v>6503452.3929296536</v>
      </c>
      <c r="O47" s="157">
        <f t="shared" si="19"/>
        <v>6503452.3929296536</v>
      </c>
      <c r="P47" s="157"/>
      <c r="Q47" s="157">
        <f t="shared" si="19"/>
        <v>6503452.3929296536</v>
      </c>
      <c r="R47" s="157">
        <f t="shared" si="19"/>
        <v>32517261.964648262</v>
      </c>
      <c r="S47" s="153" t="s">
        <v>262</v>
      </c>
      <c r="T47" s="180">
        <f t="shared" si="2"/>
        <v>210</v>
      </c>
    </row>
    <row r="48" spans="1:20" x14ac:dyDescent="0.25">
      <c r="A48" s="180"/>
      <c r="B48" s="158" t="s">
        <v>263</v>
      </c>
      <c r="C48" s="159"/>
      <c r="S48" s="153"/>
      <c r="T48" s="180"/>
    </row>
    <row r="49" spans="1:20" ht="39" x14ac:dyDescent="0.25">
      <c r="A49" s="180">
        <f>A47+1</f>
        <v>211</v>
      </c>
      <c r="B49" s="160"/>
      <c r="C49" s="161"/>
      <c r="D49" s="269">
        <v>0.14690087374748809</v>
      </c>
      <c r="E49" s="162">
        <f t="shared" ref="E49:Q49" si="20">$D$49</f>
        <v>0.14690087374748809</v>
      </c>
      <c r="F49" s="162">
        <f t="shared" si="20"/>
        <v>0.14690087374748809</v>
      </c>
      <c r="G49" s="162">
        <f t="shared" si="20"/>
        <v>0.14690087374748809</v>
      </c>
      <c r="H49" s="162">
        <f t="shared" si="20"/>
        <v>0.14690087374748809</v>
      </c>
      <c r="I49" s="162">
        <f t="shared" si="20"/>
        <v>0.14690087374748809</v>
      </c>
      <c r="J49" s="162">
        <f t="shared" si="20"/>
        <v>0.14690087374748809</v>
      </c>
      <c r="K49" s="162">
        <f t="shared" si="20"/>
        <v>0.14690087374748809</v>
      </c>
      <c r="L49" s="162">
        <f t="shared" si="20"/>
        <v>0.14690087374748809</v>
      </c>
      <c r="M49" s="162">
        <f t="shared" si="20"/>
        <v>0.14690087374748809</v>
      </c>
      <c r="N49" s="162">
        <f t="shared" si="20"/>
        <v>0.14690087374748809</v>
      </c>
      <c r="O49" s="162">
        <f t="shared" si="20"/>
        <v>0.14690087374748809</v>
      </c>
      <c r="P49" s="162">
        <f t="shared" si="20"/>
        <v>0.14690087374748809</v>
      </c>
      <c r="Q49" s="162">
        <f t="shared" si="20"/>
        <v>0.14690087374748809</v>
      </c>
      <c r="R49" s="162">
        <f>$D$49</f>
        <v>0.14690087374748809</v>
      </c>
      <c r="S49" s="163" t="s">
        <v>297</v>
      </c>
      <c r="T49" s="180">
        <f t="shared" si="2"/>
        <v>211</v>
      </c>
    </row>
    <row r="50" spans="1:20" x14ac:dyDescent="0.25">
      <c r="A50" s="180">
        <f t="shared" ref="A50:A54" si="21">A49+1</f>
        <v>212</v>
      </c>
      <c r="B50" s="164">
        <f>SUM(D50:R50)</f>
        <v>18151893.939034604</v>
      </c>
      <c r="C50" s="165"/>
      <c r="D50" s="155">
        <f t="shared" ref="D50:R50" si="22">D47*D49</f>
        <v>2771516.2383396872</v>
      </c>
      <c r="E50" s="155">
        <f t="shared" si="22"/>
        <v>923838.74611322908</v>
      </c>
      <c r="F50" s="155">
        <f t="shared" si="22"/>
        <v>1217178.6595932767</v>
      </c>
      <c r="G50" s="155">
        <f t="shared" si="22"/>
        <v>1186807.0684682832</v>
      </c>
      <c r="H50" s="155">
        <f t="shared" si="22"/>
        <v>929979.45549724286</v>
      </c>
      <c r="I50" s="155">
        <f t="shared" si="22"/>
        <v>929979.45549724286</v>
      </c>
      <c r="J50" s="155">
        <f t="shared" si="22"/>
        <v>498304.17418887513</v>
      </c>
      <c r="K50" s="155">
        <f t="shared" si="22"/>
        <v>548012.29563387285</v>
      </c>
      <c r="L50" s="155">
        <f t="shared" si="22"/>
        <v>548012.29563387285</v>
      </c>
      <c r="M50" s="155">
        <f t="shared" si="22"/>
        <v>955362.83889655839</v>
      </c>
      <c r="N50" s="155">
        <f t="shared" si="22"/>
        <v>955362.83889655839</v>
      </c>
      <c r="O50" s="155">
        <f t="shared" si="22"/>
        <v>955362.83889655839</v>
      </c>
      <c r="P50" s="155"/>
      <c r="Q50" s="155">
        <f t="shared" si="22"/>
        <v>955362.83889655839</v>
      </c>
      <c r="R50" s="155">
        <f t="shared" si="22"/>
        <v>4776814.1944827903</v>
      </c>
      <c r="S50" s="153" t="s">
        <v>152</v>
      </c>
      <c r="T50" s="180">
        <f t="shared" si="2"/>
        <v>212</v>
      </c>
    </row>
    <row r="51" spans="1:20" x14ac:dyDescent="0.25">
      <c r="A51" s="180"/>
      <c r="B51" s="158" t="s">
        <v>272</v>
      </c>
      <c r="C51" s="159"/>
      <c r="S51" s="153"/>
      <c r="T51" s="180"/>
    </row>
    <row r="52" spans="1:20" x14ac:dyDescent="0.25">
      <c r="A52" s="180">
        <f>A50+1</f>
        <v>213</v>
      </c>
      <c r="B52" s="158"/>
      <c r="C52" s="121"/>
      <c r="D52" s="110" t="s">
        <v>154</v>
      </c>
      <c r="E52" s="110" t="s">
        <v>154</v>
      </c>
      <c r="F52" s="1" t="s">
        <v>153</v>
      </c>
      <c r="G52" s="1" t="s">
        <v>153</v>
      </c>
      <c r="H52" s="1" t="s">
        <v>153</v>
      </c>
      <c r="I52" s="1" t="s">
        <v>153</v>
      </c>
      <c r="J52" s="1" t="s">
        <v>153</v>
      </c>
      <c r="K52" s="110" t="s">
        <v>154</v>
      </c>
      <c r="L52" s="110" t="s">
        <v>154</v>
      </c>
      <c r="M52" s="110" t="s">
        <v>154</v>
      </c>
      <c r="N52" s="110" t="s">
        <v>154</v>
      </c>
      <c r="O52" s="110" t="s">
        <v>154</v>
      </c>
      <c r="P52" s="110" t="s">
        <v>154</v>
      </c>
      <c r="Q52" s="110" t="s">
        <v>154</v>
      </c>
      <c r="R52" s="251" t="s">
        <v>154</v>
      </c>
      <c r="S52" s="153"/>
      <c r="T52" s="180">
        <f t="shared" si="2"/>
        <v>213</v>
      </c>
    </row>
    <row r="53" spans="1:20" ht="39" x14ac:dyDescent="0.25">
      <c r="A53" s="180">
        <f t="shared" si="21"/>
        <v>214</v>
      </c>
      <c r="B53" s="160"/>
      <c r="C53" s="166"/>
      <c r="D53" s="162">
        <f>D49</f>
        <v>0.14690087374748809</v>
      </c>
      <c r="E53" s="162">
        <f>D53</f>
        <v>0.14690087374748809</v>
      </c>
      <c r="F53" s="167">
        <v>0</v>
      </c>
      <c r="G53" s="162">
        <v>0</v>
      </c>
      <c r="H53" s="167">
        <v>0</v>
      </c>
      <c r="I53" s="162">
        <v>0</v>
      </c>
      <c r="J53" s="162">
        <v>0</v>
      </c>
      <c r="K53" s="162">
        <f>D53</f>
        <v>0.14690087374748809</v>
      </c>
      <c r="L53" s="162">
        <f>D53</f>
        <v>0.14690087374748809</v>
      </c>
      <c r="M53" s="162">
        <f>D53</f>
        <v>0.14690087374748809</v>
      </c>
      <c r="N53" s="162">
        <f>D53</f>
        <v>0.14690087374748809</v>
      </c>
      <c r="O53" s="166">
        <f>D53</f>
        <v>0.14690087374748809</v>
      </c>
      <c r="P53" s="166">
        <f>D53</f>
        <v>0.14690087374748809</v>
      </c>
      <c r="Q53" s="166">
        <f>D53</f>
        <v>0.14690087374748809</v>
      </c>
      <c r="R53" s="162">
        <f>D53</f>
        <v>0.14690087374748809</v>
      </c>
      <c r="S53" s="163" t="s">
        <v>273</v>
      </c>
      <c r="T53" s="180">
        <f t="shared" si="2"/>
        <v>214</v>
      </c>
    </row>
    <row r="54" spans="1:20" ht="29" x14ac:dyDescent="0.25">
      <c r="A54" s="180">
        <f t="shared" si="21"/>
        <v>215</v>
      </c>
      <c r="B54" s="164">
        <f>SUM(D54:R54)</f>
        <v>13389645.125789687</v>
      </c>
      <c r="C54" s="165"/>
      <c r="D54" s="168">
        <f t="shared" ref="D54:R54" si="23">D47*D53</f>
        <v>2771516.2383396872</v>
      </c>
      <c r="E54" s="168">
        <f t="shared" si="23"/>
        <v>923838.74611322908</v>
      </c>
      <c r="F54" s="168">
        <f t="shared" si="23"/>
        <v>0</v>
      </c>
      <c r="G54" s="168">
        <f t="shared" si="23"/>
        <v>0</v>
      </c>
      <c r="H54" s="168">
        <f t="shared" si="23"/>
        <v>0</v>
      </c>
      <c r="I54" s="168">
        <f t="shared" si="23"/>
        <v>0</v>
      </c>
      <c r="J54" s="168">
        <f t="shared" si="23"/>
        <v>0</v>
      </c>
      <c r="K54" s="168">
        <f t="shared" si="23"/>
        <v>548012.29563387285</v>
      </c>
      <c r="L54" s="168">
        <f t="shared" si="23"/>
        <v>548012.29563387285</v>
      </c>
      <c r="M54" s="168">
        <f t="shared" si="23"/>
        <v>955362.83889655839</v>
      </c>
      <c r="N54" s="168">
        <f t="shared" si="23"/>
        <v>955362.83889655839</v>
      </c>
      <c r="O54" s="168">
        <f t="shared" si="23"/>
        <v>955362.83889655839</v>
      </c>
      <c r="P54" s="168"/>
      <c r="Q54" s="168">
        <f t="shared" si="23"/>
        <v>955362.83889655839</v>
      </c>
      <c r="R54" s="168">
        <f t="shared" si="23"/>
        <v>4776814.1944827903</v>
      </c>
      <c r="S54" s="153" t="s">
        <v>298</v>
      </c>
      <c r="T54" s="180">
        <f t="shared" si="2"/>
        <v>215</v>
      </c>
    </row>
    <row r="55" spans="1:20" x14ac:dyDescent="0.25">
      <c r="A55" s="180"/>
      <c r="B55" s="169" t="s">
        <v>271</v>
      </c>
      <c r="C55" s="161"/>
      <c r="S55" s="170"/>
      <c r="T55" s="180"/>
    </row>
    <row r="56" spans="1:20" ht="42.75" customHeight="1" x14ac:dyDescent="0.25">
      <c r="A56" s="180">
        <f>A54+1</f>
        <v>216</v>
      </c>
      <c r="B56" s="164">
        <f>SUM(D56:R56)</f>
        <v>-4762248.8132449202</v>
      </c>
      <c r="C56" s="161"/>
      <c r="D56" s="168">
        <f t="shared" ref="D56:R56" si="24">D54-D50</f>
        <v>0</v>
      </c>
      <c r="E56" s="168">
        <f t="shared" si="24"/>
        <v>0</v>
      </c>
      <c r="F56" s="168">
        <f t="shared" si="24"/>
        <v>-1217178.6595932767</v>
      </c>
      <c r="G56" s="168">
        <f t="shared" si="24"/>
        <v>-1186807.0684682832</v>
      </c>
      <c r="H56" s="168">
        <f t="shared" si="24"/>
        <v>-929979.45549724286</v>
      </c>
      <c r="I56" s="168">
        <f t="shared" si="24"/>
        <v>-929979.45549724286</v>
      </c>
      <c r="J56" s="168">
        <f t="shared" si="24"/>
        <v>-498304.17418887513</v>
      </c>
      <c r="K56" s="168">
        <f t="shared" si="24"/>
        <v>0</v>
      </c>
      <c r="L56" s="168">
        <f t="shared" si="24"/>
        <v>0</v>
      </c>
      <c r="M56" s="168">
        <f t="shared" si="24"/>
        <v>0</v>
      </c>
      <c r="N56" s="168">
        <f t="shared" si="24"/>
        <v>0</v>
      </c>
      <c r="O56" s="168">
        <f t="shared" si="24"/>
        <v>0</v>
      </c>
      <c r="P56" s="168"/>
      <c r="Q56" s="168">
        <f t="shared" si="24"/>
        <v>0</v>
      </c>
      <c r="R56" s="168">
        <f t="shared" si="24"/>
        <v>0</v>
      </c>
      <c r="S56" s="163" t="s">
        <v>299</v>
      </c>
      <c r="T56" s="180">
        <f t="shared" si="2"/>
        <v>216</v>
      </c>
    </row>
    <row r="57" spans="1:20" x14ac:dyDescent="0.25">
      <c r="A57" s="180">
        <f>A56+1</f>
        <v>217</v>
      </c>
      <c r="B57" s="164"/>
      <c r="C57" s="161"/>
      <c r="D57" s="168"/>
      <c r="E57" s="168"/>
      <c r="F57" s="168"/>
      <c r="G57" s="168"/>
      <c r="H57" s="168"/>
      <c r="I57" s="168"/>
      <c r="J57" s="168"/>
      <c r="K57" s="168"/>
      <c r="L57" s="168"/>
      <c r="M57" s="168"/>
      <c r="N57" s="168"/>
      <c r="O57" s="168"/>
      <c r="P57" s="168"/>
      <c r="Q57" s="168"/>
      <c r="R57" s="168"/>
      <c r="S57" s="171"/>
      <c r="T57" s="180">
        <f t="shared" si="2"/>
        <v>217</v>
      </c>
    </row>
    <row r="58" spans="1:20" x14ac:dyDescent="0.25">
      <c r="A58" s="180"/>
      <c r="B58" s="175" t="s">
        <v>300</v>
      </c>
      <c r="C58" s="161"/>
      <c r="D58" s="168"/>
      <c r="E58" s="168"/>
      <c r="F58" s="168"/>
      <c r="G58" s="168"/>
      <c r="H58" s="168"/>
      <c r="I58" s="168"/>
      <c r="J58" s="168"/>
      <c r="K58" s="168"/>
      <c r="L58" s="168"/>
      <c r="M58" s="168"/>
      <c r="N58" s="168"/>
      <c r="O58" s="168"/>
      <c r="P58" s="168"/>
      <c r="Q58" s="168"/>
      <c r="R58" s="168"/>
      <c r="S58" s="171"/>
      <c r="T58" s="180"/>
    </row>
    <row r="59" spans="1:20" ht="65" x14ac:dyDescent="0.25">
      <c r="A59" s="180">
        <f>A57+1</f>
        <v>218</v>
      </c>
      <c r="B59" s="164">
        <v>0</v>
      </c>
      <c r="C59" s="161"/>
      <c r="D59" s="168"/>
      <c r="E59" s="168"/>
      <c r="F59" s="168"/>
      <c r="G59" s="168"/>
      <c r="H59" s="168"/>
      <c r="I59" s="168"/>
      <c r="J59" s="168"/>
      <c r="K59" s="168"/>
      <c r="L59" s="168"/>
      <c r="M59" s="168"/>
      <c r="N59" s="168"/>
      <c r="O59" s="168"/>
      <c r="P59" s="168"/>
      <c r="Q59" s="168"/>
      <c r="R59" s="168"/>
      <c r="S59" s="163" t="s">
        <v>295</v>
      </c>
      <c r="T59" s="180">
        <f t="shared" si="2"/>
        <v>218</v>
      </c>
    </row>
    <row r="60" spans="1:20" x14ac:dyDescent="0.25">
      <c r="A60" s="180">
        <f>A59+1</f>
        <v>219</v>
      </c>
      <c r="B60" s="164"/>
      <c r="C60" s="161"/>
      <c r="D60" s="168"/>
      <c r="E60" s="168"/>
      <c r="F60" s="168"/>
      <c r="G60" s="168"/>
      <c r="H60" s="168"/>
      <c r="I60" s="168"/>
      <c r="J60" s="168"/>
      <c r="K60" s="168"/>
      <c r="L60" s="168"/>
      <c r="M60" s="168"/>
      <c r="N60" s="168"/>
      <c r="O60" s="168"/>
      <c r="P60" s="168"/>
      <c r="Q60" s="168"/>
      <c r="R60" s="168"/>
      <c r="S60" s="171"/>
      <c r="T60" s="180"/>
    </row>
    <row r="61" spans="1:20" ht="15" thickBot="1" x14ac:dyDescent="0.3">
      <c r="A61" s="180">
        <f>A60+1</f>
        <v>220</v>
      </c>
      <c r="B61" s="176">
        <f>B56+B59</f>
        <v>-4762248.8132449202</v>
      </c>
      <c r="C61" s="172"/>
      <c r="D61" s="172"/>
      <c r="E61" s="172"/>
      <c r="F61" s="172"/>
      <c r="G61" s="172"/>
      <c r="H61" s="172"/>
      <c r="I61" s="172"/>
      <c r="J61" s="172"/>
      <c r="K61" s="172"/>
      <c r="L61" s="172"/>
      <c r="M61" s="172"/>
      <c r="N61" s="172"/>
      <c r="O61" s="172"/>
      <c r="P61" s="172"/>
      <c r="Q61" s="172"/>
      <c r="R61" s="172"/>
      <c r="S61" s="173" t="s">
        <v>306</v>
      </c>
      <c r="T61" s="180">
        <f t="shared" si="2"/>
        <v>220</v>
      </c>
    </row>
    <row r="62" spans="1:20" x14ac:dyDescent="0.25">
      <c r="A62" s="181"/>
      <c r="B62" s="277">
        <v>-4400597.9676660402</v>
      </c>
      <c r="C62" s="277">
        <f>B61-B62</f>
        <v>-361650.84557888005</v>
      </c>
    </row>
    <row r="63" spans="1:20" x14ac:dyDescent="0.25">
      <c r="A63" s="181"/>
      <c r="B63" s="174" t="s">
        <v>138</v>
      </c>
      <c r="C63" s="174"/>
      <c r="T63" s="180"/>
    </row>
    <row r="64" spans="1:20" ht="94.5" customHeight="1" x14ac:dyDescent="0.25">
      <c r="A64" s="181"/>
      <c r="B64" s="297" t="s">
        <v>274</v>
      </c>
      <c r="C64" s="297"/>
      <c r="D64" s="297"/>
      <c r="E64" s="297"/>
      <c r="F64" s="297"/>
      <c r="G64" s="297"/>
      <c r="H64" s="297"/>
      <c r="I64" s="297"/>
      <c r="J64" s="297"/>
      <c r="K64" s="297"/>
      <c r="L64" s="297"/>
      <c r="M64" s="297"/>
      <c r="N64" s="297"/>
      <c r="O64" s="297"/>
      <c r="P64" s="297"/>
      <c r="Q64" s="297"/>
      <c r="R64" s="297"/>
      <c r="S64" s="297"/>
      <c r="T64" s="180"/>
    </row>
    <row r="65" spans="1:1" x14ac:dyDescent="0.25">
      <c r="A65" s="181"/>
    </row>
    <row r="66" spans="1:1" x14ac:dyDescent="0.25">
      <c r="A66" s="181"/>
    </row>
    <row r="67" spans="1:1" x14ac:dyDescent="0.25">
      <c r="A67" s="181"/>
    </row>
    <row r="68" spans="1:1" x14ac:dyDescent="0.25">
      <c r="A68" s="181"/>
    </row>
    <row r="69" spans="1:1" x14ac:dyDescent="0.25">
      <c r="A69" s="181"/>
    </row>
    <row r="70" spans="1:1" x14ac:dyDescent="0.25">
      <c r="A70" s="181"/>
    </row>
    <row r="71" spans="1:1" x14ac:dyDescent="0.25">
      <c r="A71" s="181"/>
    </row>
    <row r="72" spans="1:1" x14ac:dyDescent="0.25">
      <c r="A72" s="181"/>
    </row>
    <row r="73" spans="1:1" x14ac:dyDescent="0.25">
      <c r="A73" s="181"/>
    </row>
    <row r="74" spans="1:1" x14ac:dyDescent="0.25">
      <c r="A74" s="181"/>
    </row>
    <row r="75" spans="1:1" x14ac:dyDescent="0.25">
      <c r="A75" s="181"/>
    </row>
    <row r="76" spans="1:1" x14ac:dyDescent="0.25">
      <c r="A76" s="181"/>
    </row>
  </sheetData>
  <mergeCells count="13">
    <mergeCell ref="N6:Q6"/>
    <mergeCell ref="S38:S41"/>
    <mergeCell ref="S43:S46"/>
    <mergeCell ref="B64:S64"/>
    <mergeCell ref="B1:R1"/>
    <mergeCell ref="B2:R2"/>
    <mergeCell ref="B3:R3"/>
    <mergeCell ref="B4:R4"/>
    <mergeCell ref="B5:R5"/>
    <mergeCell ref="D6:E6"/>
    <mergeCell ref="F6:G6"/>
    <mergeCell ref="H6:I6"/>
    <mergeCell ref="J6:M6"/>
  </mergeCells>
  <pageMargins left="0.7" right="0.7" top="0.41" bottom="0.53" header="0.25" footer="0.3"/>
  <pageSetup scale="40" fitToHeight="0" orientation="landscape" r:id="rId1"/>
  <headerFooter>
    <oddHeader xml:space="preserve">&amp;R&amp;"Calibri,Regular"Docket No. ER19-13-000, et al- Annual Update RY2024
&amp;F
</oddHeader>
  </headerFooter>
  <rowBreaks count="1" manualBreakCount="1">
    <brk id="57" max="16383"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7AEA-0146-4671-A325-88B5E2076C5E}">
  <sheetPr>
    <pageSetUpPr fitToPage="1"/>
  </sheetPr>
  <dimension ref="A5:Y54"/>
  <sheetViews>
    <sheetView showGridLines="0" tabSelected="1" view="pageBreakPreview" topLeftCell="B1" zoomScale="70" zoomScaleNormal="70" zoomScaleSheetLayoutView="70" workbookViewId="0">
      <pane ySplit="14" topLeftCell="A26" activePane="bottomLeft" state="frozen"/>
      <selection activeCell="E9" sqref="E9"/>
      <selection pane="bottomLeft" activeCell="E9" sqref="E9"/>
    </sheetView>
  </sheetViews>
  <sheetFormatPr defaultColWidth="9.1796875" defaultRowHeight="14" x14ac:dyDescent="0.25"/>
  <cols>
    <col min="1" max="1" width="6.1796875" style="38" customWidth="1"/>
    <col min="2" max="2" width="3.453125" style="38" customWidth="1"/>
    <col min="3" max="3" width="21.7265625" style="38" customWidth="1"/>
    <col min="4" max="7" width="9.1796875" style="38"/>
    <col min="8" max="10" width="9.1796875" style="38" customWidth="1"/>
    <col min="11" max="11" width="16.1796875" style="38" customWidth="1"/>
    <col min="12" max="12" width="10.453125" style="38" customWidth="1"/>
    <col min="13" max="13" width="1.81640625" style="38" customWidth="1"/>
    <col min="14" max="14" width="22" style="45" bestFit="1" customWidth="1"/>
    <col min="15" max="15" width="16.26953125" style="38" bestFit="1" customWidth="1"/>
    <col min="16" max="16" width="18.26953125" style="38" customWidth="1"/>
    <col min="17" max="17" width="25.1796875" style="38" customWidth="1"/>
    <col min="18" max="18" width="18.7265625" style="38" bestFit="1" customWidth="1"/>
    <col min="19" max="19" width="7.1796875" style="88" bestFit="1" customWidth="1"/>
    <col min="20" max="20" width="14.26953125" style="38" customWidth="1"/>
    <col min="21" max="21" width="13.1796875" style="38" customWidth="1"/>
    <col min="22" max="22" width="14.26953125" style="38" customWidth="1"/>
    <col min="23" max="23" width="10.26953125" style="38" bestFit="1" customWidth="1"/>
    <col min="24" max="24" width="11.453125" style="38" bestFit="1" customWidth="1"/>
    <col min="25" max="25" width="10.26953125" style="38" bestFit="1" customWidth="1"/>
    <col min="26" max="16384" width="9.1796875" style="38"/>
  </cols>
  <sheetData>
    <row r="5" spans="1:20" x14ac:dyDescent="0.25">
      <c r="B5" s="302" t="s">
        <v>0</v>
      </c>
      <c r="C5" s="302"/>
      <c r="D5" s="302"/>
      <c r="E5" s="302"/>
      <c r="F5" s="302"/>
      <c r="G5" s="302"/>
      <c r="H5" s="302"/>
      <c r="I5" s="302"/>
      <c r="J5" s="302"/>
      <c r="K5" s="302"/>
      <c r="L5" s="302"/>
      <c r="M5" s="302"/>
      <c r="N5" s="302"/>
      <c r="O5" s="302"/>
      <c r="P5" s="302"/>
      <c r="Q5" s="302"/>
      <c r="R5" s="88"/>
    </row>
    <row r="6" spans="1:20" x14ac:dyDescent="0.25">
      <c r="B6" s="302" t="s">
        <v>64</v>
      </c>
      <c r="C6" s="302"/>
      <c r="D6" s="302"/>
      <c r="E6" s="302"/>
      <c r="F6" s="302"/>
      <c r="G6" s="302"/>
      <c r="H6" s="302"/>
      <c r="I6" s="302"/>
      <c r="J6" s="302"/>
      <c r="K6" s="302"/>
      <c r="L6" s="302"/>
      <c r="M6" s="302"/>
      <c r="N6" s="302"/>
      <c r="O6" s="302"/>
      <c r="P6" s="302"/>
      <c r="Q6" s="302"/>
      <c r="R6" s="88"/>
    </row>
    <row r="7" spans="1:20" x14ac:dyDescent="0.25">
      <c r="B7" s="302" t="s">
        <v>109</v>
      </c>
      <c r="C7" s="302"/>
      <c r="D7" s="302"/>
      <c r="E7" s="302"/>
      <c r="F7" s="302"/>
      <c r="G7" s="302"/>
      <c r="H7" s="302"/>
      <c r="I7" s="302"/>
      <c r="J7" s="302"/>
      <c r="K7" s="302"/>
      <c r="L7" s="302"/>
      <c r="M7" s="302"/>
      <c r="N7" s="302"/>
      <c r="O7" s="302"/>
      <c r="P7" s="302"/>
      <c r="Q7" s="302"/>
      <c r="R7" s="40"/>
    </row>
    <row r="8" spans="1:20" x14ac:dyDescent="0.25">
      <c r="B8" s="302" t="s">
        <v>157</v>
      </c>
      <c r="C8" s="302"/>
      <c r="D8" s="302"/>
      <c r="E8" s="302"/>
      <c r="F8" s="302"/>
      <c r="G8" s="302"/>
      <c r="H8" s="302"/>
      <c r="I8" s="302"/>
      <c r="J8" s="302"/>
      <c r="K8" s="302"/>
      <c r="L8" s="302"/>
      <c r="M8" s="302"/>
      <c r="N8" s="302"/>
      <c r="O8" s="302"/>
      <c r="P8" s="302"/>
      <c r="Q8" s="302"/>
      <c r="R8" s="40"/>
    </row>
    <row r="9" spans="1:20" x14ac:dyDescent="0.25">
      <c r="B9" s="302" t="s">
        <v>307</v>
      </c>
      <c r="C9" s="302"/>
      <c r="D9" s="302"/>
      <c r="E9" s="302"/>
      <c r="F9" s="302"/>
      <c r="G9" s="302"/>
      <c r="H9" s="302"/>
      <c r="I9" s="302"/>
      <c r="J9" s="302"/>
      <c r="K9" s="302"/>
      <c r="L9" s="302"/>
      <c r="M9" s="302"/>
      <c r="N9" s="302"/>
      <c r="O9" s="302"/>
      <c r="P9" s="302"/>
      <c r="Q9" s="302"/>
      <c r="R9" s="88"/>
    </row>
    <row r="10" spans="1:20" x14ac:dyDescent="0.25">
      <c r="B10" s="302"/>
      <c r="C10" s="302"/>
      <c r="D10" s="302"/>
      <c r="E10" s="302"/>
      <c r="F10" s="302"/>
      <c r="G10" s="302"/>
      <c r="H10" s="302"/>
      <c r="I10" s="302"/>
      <c r="J10" s="302"/>
      <c r="K10" s="302"/>
      <c r="L10" s="302"/>
      <c r="M10" s="302"/>
      <c r="N10" s="302"/>
      <c r="O10" s="302"/>
      <c r="P10" s="302"/>
      <c r="Q10" s="302"/>
      <c r="R10" s="88"/>
    </row>
    <row r="11" spans="1:20" x14ac:dyDescent="0.25">
      <c r="B11" s="88"/>
      <c r="C11" s="88"/>
      <c r="D11" s="88"/>
      <c r="E11" s="88"/>
      <c r="F11" s="88"/>
      <c r="G11" s="88"/>
      <c r="H11" s="88"/>
      <c r="I11" s="88"/>
      <c r="J11" s="88"/>
      <c r="K11" s="88"/>
      <c r="L11" s="88"/>
      <c r="M11" s="88"/>
      <c r="N11" s="88"/>
      <c r="O11" s="88"/>
      <c r="P11" s="88"/>
      <c r="Q11" s="88"/>
      <c r="R11" s="88"/>
    </row>
    <row r="12" spans="1:20" x14ac:dyDescent="0.25">
      <c r="B12" s="88"/>
      <c r="C12" s="88"/>
      <c r="D12" s="88"/>
      <c r="E12" s="88"/>
      <c r="F12" s="88"/>
      <c r="G12" s="88"/>
      <c r="H12" s="88"/>
      <c r="I12" s="88"/>
      <c r="J12" s="88"/>
      <c r="K12" s="88"/>
      <c r="L12" s="88"/>
      <c r="M12" s="88"/>
      <c r="N12" s="88"/>
      <c r="O12" s="88" t="s">
        <v>182</v>
      </c>
      <c r="P12" s="88"/>
      <c r="Q12" s="88"/>
      <c r="R12" s="88"/>
    </row>
    <row r="13" spans="1:20" ht="66" customHeight="1" x14ac:dyDescent="0.25">
      <c r="N13" s="303" t="s">
        <v>243</v>
      </c>
      <c r="O13" s="304"/>
      <c r="P13" s="305"/>
      <c r="T13" s="91"/>
    </row>
    <row r="14" spans="1:20" s="44" customFormat="1" ht="45.65" customHeight="1" x14ac:dyDescent="0.3">
      <c r="A14" s="41" t="s">
        <v>183</v>
      </c>
      <c r="B14" s="42" t="s">
        <v>184</v>
      </c>
      <c r="C14" s="42"/>
      <c r="D14" s="42"/>
      <c r="E14" s="42"/>
      <c r="F14" s="42"/>
      <c r="G14" s="42"/>
      <c r="H14" s="42"/>
      <c r="I14" s="42"/>
      <c r="J14" s="42"/>
      <c r="K14" s="42"/>
      <c r="L14" s="42"/>
      <c r="M14" s="42"/>
      <c r="N14" s="43" t="s">
        <v>185</v>
      </c>
      <c r="O14" s="43" t="s">
        <v>160</v>
      </c>
      <c r="P14" s="43" t="s">
        <v>186</v>
      </c>
      <c r="Q14" s="75" t="s">
        <v>187</v>
      </c>
      <c r="R14" s="43" t="s">
        <v>188</v>
      </c>
      <c r="S14" s="76" t="s">
        <v>189</v>
      </c>
    </row>
    <row r="15" spans="1:20" x14ac:dyDescent="0.25">
      <c r="A15" s="45">
        <v>100</v>
      </c>
      <c r="B15" s="47" t="s">
        <v>191</v>
      </c>
      <c r="C15" s="306" t="s">
        <v>308</v>
      </c>
      <c r="D15" s="306"/>
      <c r="E15" s="306"/>
      <c r="F15" s="306"/>
      <c r="G15" s="306"/>
      <c r="H15" s="306"/>
      <c r="I15" s="306"/>
      <c r="J15" s="306"/>
      <c r="K15" s="306"/>
      <c r="L15" s="86"/>
      <c r="M15" s="86"/>
      <c r="N15" s="48"/>
      <c r="O15" s="95"/>
      <c r="P15" s="45"/>
      <c r="Q15" s="45"/>
      <c r="R15" s="45"/>
    </row>
    <row r="16" spans="1:20" x14ac:dyDescent="0.25">
      <c r="A16" s="45">
        <f t="shared" ref="A16:A43" si="0">A15+1</f>
        <v>101</v>
      </c>
      <c r="C16" s="49"/>
      <c r="D16" s="84"/>
      <c r="E16" s="84"/>
      <c r="F16" s="84"/>
      <c r="G16" s="84"/>
      <c r="H16" s="84"/>
      <c r="I16" s="84"/>
      <c r="J16" s="84"/>
      <c r="K16" s="84"/>
      <c r="L16" s="84"/>
      <c r="M16" s="84"/>
      <c r="N16" s="96"/>
      <c r="O16" s="257">
        <v>13122649.630000001</v>
      </c>
      <c r="P16" s="51">
        <f>SUM(N16:O16)</f>
        <v>13122649.630000001</v>
      </c>
      <c r="Q16" s="52"/>
      <c r="R16" s="54" t="s">
        <v>195</v>
      </c>
      <c r="S16" s="90"/>
    </row>
    <row r="17" spans="1:25" x14ac:dyDescent="0.25">
      <c r="A17" s="45"/>
      <c r="C17" s="49"/>
      <c r="D17" s="84"/>
      <c r="E17" s="84"/>
      <c r="F17" s="84"/>
      <c r="G17" s="84"/>
      <c r="H17" s="84"/>
      <c r="I17" s="84"/>
      <c r="J17" s="84"/>
      <c r="K17" s="84"/>
      <c r="L17" s="84"/>
      <c r="M17" s="84"/>
      <c r="N17" s="51"/>
      <c r="O17" s="257">
        <v>619245.6</v>
      </c>
      <c r="P17" s="51">
        <f>SUM(N17:O17)</f>
        <v>619245.6</v>
      </c>
      <c r="Q17" s="52"/>
      <c r="R17" s="54" t="s">
        <v>233</v>
      </c>
    </row>
    <row r="18" spans="1:25" x14ac:dyDescent="0.25">
      <c r="A18" s="45"/>
      <c r="C18" s="49"/>
      <c r="D18" s="84"/>
      <c r="E18" s="84"/>
      <c r="F18" s="84"/>
      <c r="G18" s="84"/>
      <c r="H18" s="84"/>
      <c r="I18" s="84"/>
      <c r="J18" s="84"/>
      <c r="K18" s="84"/>
      <c r="L18" s="84"/>
      <c r="M18" s="84"/>
      <c r="N18" s="259">
        <v>6807259.5826409999</v>
      </c>
      <c r="O18" s="96"/>
      <c r="P18" s="51">
        <f>SUM(N18:O18)</f>
        <v>6807259.5826409999</v>
      </c>
      <c r="Q18" s="52"/>
      <c r="R18" s="54" t="s">
        <v>234</v>
      </c>
      <c r="S18" s="90"/>
      <c r="W18" s="94"/>
    </row>
    <row r="19" spans="1:25" ht="29.25" customHeight="1" x14ac:dyDescent="0.25">
      <c r="A19" s="45">
        <f>A16+1</f>
        <v>102</v>
      </c>
      <c r="C19" s="306" t="s">
        <v>193</v>
      </c>
      <c r="D19" s="306"/>
      <c r="E19" s="306"/>
      <c r="F19" s="306"/>
      <c r="G19" s="306"/>
      <c r="H19" s="306"/>
      <c r="I19" s="306"/>
      <c r="J19" s="306"/>
      <c r="K19" s="306"/>
      <c r="L19" s="86"/>
      <c r="M19" s="86"/>
      <c r="N19" s="98">
        <f>SUM(N16:N18)</f>
        <v>6807259.5826409999</v>
      </c>
      <c r="O19" s="98">
        <f t="shared" ref="O19" si="1">SUM(O16:O18)</f>
        <v>13741895.23</v>
      </c>
      <c r="P19" s="98">
        <f>SUM(P16:P18)</f>
        <v>20549154.812641002</v>
      </c>
      <c r="Q19" s="52"/>
      <c r="R19" s="53"/>
      <c r="S19" s="88" t="s">
        <v>190</v>
      </c>
    </row>
    <row r="20" spans="1:25" x14ac:dyDescent="0.25">
      <c r="A20" s="45">
        <f t="shared" si="0"/>
        <v>103</v>
      </c>
      <c r="B20" s="39">
        <v>2</v>
      </c>
      <c r="C20" s="306" t="s">
        <v>367</v>
      </c>
      <c r="D20" s="306"/>
      <c r="E20" s="306"/>
      <c r="F20" s="306"/>
      <c r="G20" s="306"/>
      <c r="H20" s="306"/>
      <c r="I20" s="306"/>
      <c r="J20" s="306"/>
      <c r="K20" s="306"/>
      <c r="L20" s="86"/>
      <c r="M20" s="86"/>
      <c r="N20" s="257">
        <v>1586255.673471</v>
      </c>
      <c r="O20" s="256">
        <v>11201639.1</v>
      </c>
      <c r="P20" s="51">
        <f>SUM(N20:O20)</f>
        <v>12787894.773471</v>
      </c>
      <c r="Q20" s="52"/>
      <c r="R20" s="54" t="s">
        <v>277</v>
      </c>
      <c r="V20" s="91"/>
    </row>
    <row r="21" spans="1:25" x14ac:dyDescent="0.25">
      <c r="A21" s="45">
        <f t="shared" si="0"/>
        <v>104</v>
      </c>
      <c r="B21" s="39"/>
      <c r="C21" s="56" t="s">
        <v>368</v>
      </c>
      <c r="D21" s="86"/>
      <c r="E21" s="86"/>
      <c r="F21" s="86"/>
      <c r="G21" s="86"/>
      <c r="H21" s="86"/>
      <c r="I21" s="86"/>
      <c r="J21" s="86"/>
      <c r="K21" s="86"/>
      <c r="L21" s="86"/>
      <c r="M21" s="86"/>
      <c r="N21" s="96"/>
      <c r="O21" s="256">
        <v>59463.454385999998</v>
      </c>
      <c r="P21" s="51">
        <f>SUM(N21:O21)</f>
        <v>59463.454385999998</v>
      </c>
      <c r="Q21" s="52"/>
      <c r="R21" s="54" t="s">
        <v>195</v>
      </c>
      <c r="T21" s="91"/>
      <c r="V21" s="91"/>
    </row>
    <row r="22" spans="1:25" ht="27.65" customHeight="1" x14ac:dyDescent="0.25">
      <c r="A22" s="45">
        <f t="shared" si="0"/>
        <v>105</v>
      </c>
      <c r="C22" s="306" t="s">
        <v>194</v>
      </c>
      <c r="D22" s="306"/>
      <c r="E22" s="306"/>
      <c r="F22" s="306"/>
      <c r="G22" s="306"/>
      <c r="H22" s="306"/>
      <c r="I22" s="306"/>
      <c r="J22" s="306"/>
      <c r="K22" s="306"/>
      <c r="L22" s="86"/>
      <c r="M22" s="86"/>
      <c r="N22" s="98">
        <f>SUM(N20:N21)</f>
        <v>1586255.673471</v>
      </c>
      <c r="O22" s="98">
        <f t="shared" ref="O22" si="2">SUM(O20:O21)</f>
        <v>11261102.554385999</v>
      </c>
      <c r="P22" s="98">
        <f>SUM(P20:P21)</f>
        <v>12847358.227856999</v>
      </c>
      <c r="Q22" s="52"/>
      <c r="R22" s="54" t="s">
        <v>277</v>
      </c>
      <c r="S22" s="88" t="s">
        <v>192</v>
      </c>
    </row>
    <row r="23" spans="1:25" ht="32.25" customHeight="1" x14ac:dyDescent="0.25">
      <c r="A23" s="45">
        <f t="shared" si="0"/>
        <v>106</v>
      </c>
      <c r="B23" s="39">
        <v>3</v>
      </c>
      <c r="C23" s="306" t="s">
        <v>303</v>
      </c>
      <c r="D23" s="306"/>
      <c r="E23" s="306"/>
      <c r="F23" s="306"/>
      <c r="G23" s="306"/>
      <c r="H23" s="306"/>
      <c r="I23" s="306"/>
      <c r="J23" s="306"/>
      <c r="K23" s="306"/>
      <c r="N23" s="50"/>
      <c r="O23" s="50"/>
      <c r="P23" s="50"/>
      <c r="Q23" s="52"/>
      <c r="R23" s="54"/>
    </row>
    <row r="24" spans="1:25" ht="18.649999999999999" customHeight="1" x14ac:dyDescent="0.25">
      <c r="A24" s="45">
        <f t="shared" si="0"/>
        <v>107</v>
      </c>
      <c r="C24" s="39" t="s">
        <v>196</v>
      </c>
      <c r="D24" s="310" t="s">
        <v>197</v>
      </c>
      <c r="E24" s="310"/>
      <c r="F24" s="310"/>
      <c r="G24" s="310"/>
      <c r="H24" s="310"/>
      <c r="I24" s="310"/>
      <c r="J24" s="310"/>
      <c r="K24" s="310"/>
      <c r="L24" s="84"/>
      <c r="M24" s="84"/>
      <c r="N24" s="55"/>
      <c r="O24" s="50"/>
      <c r="P24" s="50"/>
      <c r="Q24" s="52"/>
      <c r="R24" s="54"/>
    </row>
    <row r="25" spans="1:25" x14ac:dyDescent="0.25">
      <c r="A25" s="45">
        <f t="shared" si="0"/>
        <v>108</v>
      </c>
      <c r="D25" s="56" t="s">
        <v>198</v>
      </c>
      <c r="N25" s="257">
        <v>54978.439824000001</v>
      </c>
      <c r="O25" s="257">
        <v>559375.01760000002</v>
      </c>
      <c r="P25" s="51">
        <f>SUM(N25:O25)</f>
        <v>614353.45742400002</v>
      </c>
      <c r="Q25" s="57" t="s">
        <v>199</v>
      </c>
      <c r="R25" s="54"/>
    </row>
    <row r="26" spans="1:25" x14ac:dyDescent="0.25">
      <c r="A26" s="45">
        <f t="shared" si="0"/>
        <v>109</v>
      </c>
      <c r="D26" s="56" t="s">
        <v>200</v>
      </c>
      <c r="N26" s="257">
        <v>3831.6760020000002</v>
      </c>
      <c r="O26" s="257">
        <v>38990.0406</v>
      </c>
      <c r="P26" s="51">
        <f t="shared" ref="P26:P31" si="3">SUM(N26:O26)</f>
        <v>42821.716602</v>
      </c>
      <c r="Q26" s="57" t="s">
        <v>201</v>
      </c>
      <c r="R26" s="54"/>
    </row>
    <row r="27" spans="1:25" x14ac:dyDescent="0.25">
      <c r="A27" s="45">
        <f t="shared" si="0"/>
        <v>110</v>
      </c>
      <c r="D27" s="56" t="s">
        <v>202</v>
      </c>
      <c r="N27" s="257">
        <v>418.35509100000002</v>
      </c>
      <c r="O27" s="257">
        <v>4254.9759000000004</v>
      </c>
      <c r="P27" s="51">
        <f t="shared" si="3"/>
        <v>4673.3309910000007</v>
      </c>
      <c r="Q27" s="57" t="s">
        <v>203</v>
      </c>
      <c r="R27" s="54"/>
    </row>
    <row r="28" spans="1:25" x14ac:dyDescent="0.25">
      <c r="A28" s="45">
        <f t="shared" si="0"/>
        <v>111</v>
      </c>
      <c r="D28" s="56" t="s">
        <v>204</v>
      </c>
      <c r="N28" s="96">
        <v>0</v>
      </c>
      <c r="O28" s="96">
        <v>0</v>
      </c>
      <c r="P28" s="51">
        <f t="shared" si="3"/>
        <v>0</v>
      </c>
      <c r="Q28" s="57"/>
      <c r="R28" s="54"/>
    </row>
    <row r="29" spans="1:25" x14ac:dyDescent="0.25">
      <c r="A29" s="45">
        <f t="shared" si="0"/>
        <v>112</v>
      </c>
      <c r="D29" s="56" t="s">
        <v>205</v>
      </c>
      <c r="N29" s="257">
        <v>203.469651</v>
      </c>
      <c r="O29" s="257">
        <v>2069.4933000000001</v>
      </c>
      <c r="P29" s="51">
        <f t="shared" si="3"/>
        <v>2272.962951</v>
      </c>
      <c r="Q29" s="57" t="s">
        <v>206</v>
      </c>
      <c r="R29" s="54"/>
    </row>
    <row r="30" spans="1:25" x14ac:dyDescent="0.25">
      <c r="A30" s="45">
        <f t="shared" si="0"/>
        <v>113</v>
      </c>
      <c r="D30" s="56" t="s">
        <v>207</v>
      </c>
      <c r="N30" s="96">
        <v>0</v>
      </c>
      <c r="O30" s="96">
        <v>0</v>
      </c>
      <c r="P30" s="51">
        <f t="shared" si="3"/>
        <v>0</v>
      </c>
      <c r="Q30" s="57" t="s">
        <v>208</v>
      </c>
      <c r="R30" s="54"/>
    </row>
    <row r="31" spans="1:25" x14ac:dyDescent="0.25">
      <c r="A31" s="45">
        <f t="shared" si="0"/>
        <v>114</v>
      </c>
      <c r="D31" s="56" t="s">
        <v>209</v>
      </c>
      <c r="N31" s="96">
        <v>0</v>
      </c>
      <c r="O31" s="96">
        <v>0</v>
      </c>
      <c r="P31" s="51">
        <f t="shared" si="3"/>
        <v>0</v>
      </c>
      <c r="Q31" s="57" t="s">
        <v>208</v>
      </c>
      <c r="R31" s="54"/>
    </row>
    <row r="32" spans="1:25" ht="26.25" customHeight="1" x14ac:dyDescent="0.25">
      <c r="A32" s="45">
        <f t="shared" si="0"/>
        <v>115</v>
      </c>
      <c r="C32" s="39" t="s">
        <v>210</v>
      </c>
      <c r="D32" s="56"/>
      <c r="N32" s="258">
        <f>SUM(N25:N31)</f>
        <v>59431.940567999998</v>
      </c>
      <c r="O32" s="258">
        <f>SUM(O25:O31)</f>
        <v>604689.5273999999</v>
      </c>
      <c r="P32" s="98">
        <f>SUM(P25:P31)</f>
        <v>664121.4679680001</v>
      </c>
      <c r="Q32" s="59"/>
      <c r="R32" s="53" t="s">
        <v>237</v>
      </c>
      <c r="Y32" s="60"/>
    </row>
    <row r="33" spans="1:25" x14ac:dyDescent="0.25">
      <c r="A33" s="45">
        <f t="shared" si="0"/>
        <v>116</v>
      </c>
      <c r="B33" s="39"/>
      <c r="C33" s="39" t="s">
        <v>212</v>
      </c>
      <c r="D33" s="310" t="s">
        <v>213</v>
      </c>
      <c r="E33" s="310"/>
      <c r="F33" s="310"/>
      <c r="G33" s="310"/>
      <c r="H33" s="310"/>
      <c r="I33" s="310"/>
      <c r="J33" s="310"/>
      <c r="K33" s="310"/>
      <c r="N33" s="81"/>
      <c r="O33" s="50"/>
      <c r="P33" s="50"/>
      <c r="Q33" s="52"/>
      <c r="R33" s="54"/>
    </row>
    <row r="34" spans="1:25" x14ac:dyDescent="0.25">
      <c r="A34" s="45">
        <f t="shared" si="0"/>
        <v>117</v>
      </c>
      <c r="D34" s="56" t="s">
        <v>214</v>
      </c>
      <c r="N34" s="257">
        <v>440609.47327781998</v>
      </c>
      <c r="O34" s="257">
        <v>1080373.286328</v>
      </c>
      <c r="P34" s="51">
        <f t="shared" ref="P34" si="4">SUM(N34:O34)</f>
        <v>1520982.7596058201</v>
      </c>
      <c r="Q34" s="57" t="s">
        <v>199</v>
      </c>
      <c r="R34" s="61"/>
    </row>
    <row r="35" spans="1:25" x14ac:dyDescent="0.25">
      <c r="A35" s="45">
        <f t="shared" si="0"/>
        <v>118</v>
      </c>
      <c r="D35" s="56" t="s">
        <v>215</v>
      </c>
      <c r="N35" s="96">
        <v>0</v>
      </c>
      <c r="O35" s="96">
        <v>0</v>
      </c>
      <c r="P35" s="51">
        <f>SUM(N35:O35)</f>
        <v>0</v>
      </c>
      <c r="Q35" s="57" t="s">
        <v>201</v>
      </c>
      <c r="R35" s="61"/>
    </row>
    <row r="36" spans="1:25" x14ac:dyDescent="0.25">
      <c r="A36" s="45">
        <f t="shared" si="0"/>
        <v>119</v>
      </c>
      <c r="C36" s="39" t="s">
        <v>216</v>
      </c>
      <c r="D36" s="56"/>
      <c r="N36" s="258">
        <f>SUM(N34:N35)</f>
        <v>440609.47327781998</v>
      </c>
      <c r="O36" s="258">
        <f>SUM(O34:O35)</f>
        <v>1080373.286328</v>
      </c>
      <c r="P36" s="104">
        <f>SUM(P34:P35)</f>
        <v>1520982.7596058201</v>
      </c>
      <c r="Q36" s="59"/>
      <c r="R36" s="53" t="s">
        <v>237</v>
      </c>
      <c r="Y36" s="60"/>
    </row>
    <row r="37" spans="1:25" x14ac:dyDescent="0.25">
      <c r="A37" s="45">
        <f t="shared" si="0"/>
        <v>120</v>
      </c>
      <c r="D37" s="56"/>
      <c r="N37" s="99"/>
      <c r="O37" s="100"/>
      <c r="P37" s="100"/>
      <c r="R37" s="54"/>
    </row>
    <row r="38" spans="1:25" x14ac:dyDescent="0.25">
      <c r="A38" s="45">
        <f t="shared" si="0"/>
        <v>121</v>
      </c>
      <c r="C38" s="39" t="s">
        <v>217</v>
      </c>
      <c r="D38" s="39" t="s">
        <v>218</v>
      </c>
      <c r="N38" s="257">
        <v>46947.788166509999</v>
      </c>
      <c r="O38" s="257">
        <v>376397.77278599999</v>
      </c>
      <c r="P38" s="51">
        <f t="shared" ref="P38" si="5">SUM(N38:O38)</f>
        <v>423345.56095250999</v>
      </c>
      <c r="Q38" s="57" t="s">
        <v>219</v>
      </c>
      <c r="R38" s="92" t="s">
        <v>237</v>
      </c>
      <c r="Y38" s="60"/>
    </row>
    <row r="39" spans="1:25" x14ac:dyDescent="0.25">
      <c r="A39" s="45">
        <f t="shared" si="0"/>
        <v>122</v>
      </c>
      <c r="C39" s="39" t="s">
        <v>220</v>
      </c>
      <c r="D39" s="39" t="s">
        <v>221</v>
      </c>
      <c r="N39" s="257">
        <v>1628709.8776193799</v>
      </c>
      <c r="O39" s="257">
        <v>3239734.600809</v>
      </c>
      <c r="P39" s="51">
        <f>SUM(N39:O39)</f>
        <v>4868444.4784283796</v>
      </c>
      <c r="Q39" s="57" t="s">
        <v>222</v>
      </c>
      <c r="R39" s="92" t="s">
        <v>237</v>
      </c>
      <c r="S39" s="82"/>
      <c r="Y39" s="60"/>
    </row>
    <row r="40" spans="1:25" x14ac:dyDescent="0.25">
      <c r="A40" s="45">
        <f t="shared" si="0"/>
        <v>123</v>
      </c>
      <c r="C40" s="39" t="s">
        <v>223</v>
      </c>
      <c r="D40" s="39" t="s">
        <v>224</v>
      </c>
      <c r="E40" s="63"/>
      <c r="F40" s="63"/>
      <c r="G40" s="63"/>
      <c r="H40" s="63"/>
      <c r="I40" s="63"/>
      <c r="J40" s="63"/>
      <c r="K40" s="63"/>
      <c r="L40" s="63"/>
      <c r="M40" s="63"/>
      <c r="N40" s="96">
        <v>0</v>
      </c>
      <c r="O40" s="96">
        <v>0</v>
      </c>
      <c r="P40" s="51">
        <f>SUM(N40:O40)</f>
        <v>0</v>
      </c>
      <c r="Q40" s="57" t="s">
        <v>225</v>
      </c>
      <c r="R40" s="93" t="s">
        <v>237</v>
      </c>
      <c r="U40" s="64"/>
      <c r="Y40" s="60"/>
    </row>
    <row r="41" spans="1:25" ht="28.9" customHeight="1" x14ac:dyDescent="0.25">
      <c r="A41" s="45">
        <f t="shared" si="0"/>
        <v>124</v>
      </c>
      <c r="C41" s="39" t="s">
        <v>226</v>
      </c>
      <c r="D41" s="63"/>
      <c r="E41" s="63"/>
      <c r="F41" s="63"/>
      <c r="G41" s="63"/>
      <c r="H41" s="63"/>
      <c r="I41" s="63"/>
      <c r="J41" s="63"/>
      <c r="K41" s="63"/>
      <c r="L41" s="63"/>
      <c r="M41" s="63"/>
      <c r="N41" s="65">
        <f>N39+N38+N32+N40+N36</f>
        <v>2175699.07963171</v>
      </c>
      <c r="O41" s="65">
        <f>O39+O38+O32+O40+O36</f>
        <v>5301195.1873229994</v>
      </c>
      <c r="P41" s="252">
        <f>P39+P38+P32+P40+P36</f>
        <v>7476894.2669547098</v>
      </c>
      <c r="Q41" s="57"/>
      <c r="R41" s="66"/>
      <c r="S41" s="77" t="s">
        <v>227</v>
      </c>
      <c r="U41" s="64"/>
      <c r="Y41" s="60"/>
    </row>
    <row r="42" spans="1:25" ht="14.5" thickBot="1" x14ac:dyDescent="0.3">
      <c r="A42" s="45">
        <f t="shared" si="0"/>
        <v>125</v>
      </c>
      <c r="D42" s="307" t="s">
        <v>228</v>
      </c>
      <c r="E42" s="307"/>
      <c r="F42" s="307"/>
      <c r="G42" s="307"/>
      <c r="H42" s="307"/>
      <c r="I42" s="307"/>
      <c r="J42" s="307"/>
      <c r="K42" s="307"/>
      <c r="L42" s="87"/>
      <c r="M42" s="87"/>
      <c r="N42" s="67">
        <f>N19+N22+N41</f>
        <v>10569214.33574371</v>
      </c>
      <c r="O42" s="67">
        <f>O19+O22+O41</f>
        <v>30304192.971709002</v>
      </c>
      <c r="P42" s="67">
        <f>P19+P22+P41</f>
        <v>40873407.307452716</v>
      </c>
      <c r="Q42" s="68"/>
      <c r="R42" s="69"/>
      <c r="T42" s="60"/>
    </row>
    <row r="43" spans="1:25" ht="14.5" thickTop="1" x14ac:dyDescent="0.25">
      <c r="A43" s="45">
        <f t="shared" si="0"/>
        <v>126</v>
      </c>
      <c r="C43" s="70"/>
      <c r="D43" s="71"/>
      <c r="E43" s="71"/>
      <c r="F43" s="71"/>
      <c r="G43" s="71"/>
      <c r="H43" s="71"/>
      <c r="I43" s="71"/>
      <c r="J43" s="71"/>
      <c r="K43" s="71"/>
      <c r="L43" s="87"/>
      <c r="M43" s="87"/>
      <c r="N43" s="58"/>
      <c r="O43" s="58"/>
      <c r="P43" s="58"/>
      <c r="Q43" s="68"/>
      <c r="R43" s="68"/>
      <c r="S43" s="77"/>
      <c r="T43" s="60"/>
    </row>
    <row r="44" spans="1:25" x14ac:dyDescent="0.25">
      <c r="A44" s="45"/>
      <c r="C44" s="38" t="s">
        <v>236</v>
      </c>
      <c r="N44" s="46"/>
      <c r="O44" s="62"/>
      <c r="P44" s="72"/>
    </row>
    <row r="45" spans="1:25" ht="30" customHeight="1" x14ac:dyDescent="0.25">
      <c r="A45" s="45"/>
      <c r="B45" s="45" t="s">
        <v>229</v>
      </c>
      <c r="C45" s="308" t="s">
        <v>230</v>
      </c>
      <c r="D45" s="308"/>
      <c r="E45" s="308"/>
      <c r="F45" s="308"/>
      <c r="G45" s="308"/>
      <c r="H45" s="308"/>
      <c r="I45" s="308"/>
      <c r="J45" s="308"/>
      <c r="K45" s="308"/>
      <c r="L45" s="308"/>
      <c r="M45" s="308"/>
      <c r="N45" s="308"/>
      <c r="O45" s="308"/>
      <c r="P45" s="308"/>
      <c r="Q45" s="308"/>
      <c r="R45" s="85"/>
      <c r="X45" s="60"/>
    </row>
    <row r="46" spans="1:25" ht="15" customHeight="1" x14ac:dyDescent="0.25">
      <c r="A46" s="45"/>
      <c r="B46" s="45" t="s">
        <v>231</v>
      </c>
      <c r="C46" s="309" t="s">
        <v>275</v>
      </c>
      <c r="D46" s="309"/>
      <c r="E46" s="309"/>
      <c r="F46" s="309"/>
      <c r="G46" s="309"/>
      <c r="H46" s="309"/>
      <c r="I46" s="309"/>
      <c r="J46" s="309"/>
      <c r="K46" s="309"/>
      <c r="L46" s="309"/>
      <c r="M46" s="309"/>
      <c r="N46" s="309"/>
      <c r="O46" s="309"/>
      <c r="P46" s="309"/>
      <c r="Q46" s="309"/>
      <c r="R46" s="84"/>
    </row>
    <row r="47" spans="1:25" ht="13.9" customHeight="1" x14ac:dyDescent="0.25">
      <c r="A47" s="45"/>
      <c r="B47" s="45" t="s">
        <v>232</v>
      </c>
      <c r="C47" s="309" t="s">
        <v>276</v>
      </c>
      <c r="D47" s="309"/>
      <c r="E47" s="309"/>
      <c r="F47" s="309"/>
      <c r="G47" s="309"/>
      <c r="H47" s="309"/>
      <c r="I47" s="309"/>
      <c r="J47" s="309"/>
      <c r="K47" s="309"/>
      <c r="L47" s="309"/>
      <c r="M47" s="309"/>
      <c r="N47" s="309"/>
      <c r="O47" s="309"/>
      <c r="P47" s="309"/>
      <c r="Q47" s="309"/>
      <c r="R47" s="84"/>
    </row>
    <row r="48" spans="1:25" x14ac:dyDescent="0.25">
      <c r="A48" s="45"/>
      <c r="O48" s="64"/>
      <c r="P48" s="64"/>
      <c r="Q48" s="64"/>
      <c r="R48" s="64"/>
    </row>
    <row r="49" spans="1:18" x14ac:dyDescent="0.25">
      <c r="A49" s="45">
        <v>200</v>
      </c>
      <c r="O49" s="64"/>
      <c r="P49" s="64"/>
      <c r="Q49" s="64"/>
      <c r="R49" s="64"/>
    </row>
    <row r="50" spans="1:18" x14ac:dyDescent="0.25">
      <c r="A50" s="45">
        <f>A49+1</f>
        <v>201</v>
      </c>
      <c r="L50" s="38" t="s">
        <v>195</v>
      </c>
      <c r="N50" s="50">
        <f>N16</f>
        <v>0</v>
      </c>
      <c r="O50" s="50">
        <f>O16+O22</f>
        <v>24383752.184386</v>
      </c>
      <c r="P50" s="50">
        <f t="shared" ref="P50" si="6">P16+P22</f>
        <v>25970007.857857</v>
      </c>
    </row>
    <row r="51" spans="1:18" x14ac:dyDescent="0.25">
      <c r="A51" s="45">
        <f t="shared" ref="A51:A54" si="7">A50+1</f>
        <v>202</v>
      </c>
      <c r="L51" s="38" t="s">
        <v>233</v>
      </c>
      <c r="N51" s="50">
        <f>N17</f>
        <v>0</v>
      </c>
      <c r="O51" s="50">
        <f>O17</f>
        <v>619245.6</v>
      </c>
      <c r="P51" s="50">
        <f>P17</f>
        <v>619245.6</v>
      </c>
    </row>
    <row r="52" spans="1:18" x14ac:dyDescent="0.25">
      <c r="A52" s="45">
        <f t="shared" si="7"/>
        <v>203</v>
      </c>
      <c r="L52" s="38" t="s">
        <v>234</v>
      </c>
      <c r="N52" s="50">
        <f>N18+N41-N30-N31+N22</f>
        <v>10569214.33574371</v>
      </c>
      <c r="O52" s="50">
        <f>O18</f>
        <v>0</v>
      </c>
      <c r="P52" s="50">
        <f>P18</f>
        <v>6807259.5826409999</v>
      </c>
    </row>
    <row r="53" spans="1:18" x14ac:dyDescent="0.25">
      <c r="A53" s="45">
        <f t="shared" si="7"/>
        <v>204</v>
      </c>
      <c r="L53" s="38" t="s">
        <v>211</v>
      </c>
      <c r="N53" s="50">
        <f>N30+N31</f>
        <v>0</v>
      </c>
      <c r="O53" s="50">
        <f t="shared" ref="O53:P53" si="8">O40+O39+O38+O32+O36</f>
        <v>5301195.1873229994</v>
      </c>
      <c r="P53" s="50">
        <f t="shared" si="8"/>
        <v>7476894.2669547098</v>
      </c>
    </row>
    <row r="54" spans="1:18" x14ac:dyDescent="0.25">
      <c r="A54" s="45">
        <f t="shared" si="7"/>
        <v>205</v>
      </c>
      <c r="N54" s="73">
        <f>SUM(N50:N53)</f>
        <v>10569214.33574371</v>
      </c>
      <c r="O54" s="73">
        <f>SUM(O50:O53)</f>
        <v>30304192.971709002</v>
      </c>
      <c r="P54" s="74">
        <f>SUM(P50:P53)</f>
        <v>40873407.307452716</v>
      </c>
    </row>
  </sheetData>
  <mergeCells count="18">
    <mergeCell ref="C46:Q46"/>
    <mergeCell ref="C47:Q47"/>
    <mergeCell ref="C19:K19"/>
    <mergeCell ref="C20:K20"/>
    <mergeCell ref="C22:K22"/>
    <mergeCell ref="C23:K23"/>
    <mergeCell ref="D24:K24"/>
    <mergeCell ref="D33:K33"/>
    <mergeCell ref="B10:Q10"/>
    <mergeCell ref="N13:P13"/>
    <mergeCell ref="C15:K15"/>
    <mergeCell ref="D42:K42"/>
    <mergeCell ref="C45:Q45"/>
    <mergeCell ref="B5:Q5"/>
    <mergeCell ref="B6:Q6"/>
    <mergeCell ref="B7:Q7"/>
    <mergeCell ref="B8:Q8"/>
    <mergeCell ref="B9:Q9"/>
  </mergeCells>
  <pageMargins left="0.7" right="0.7" top="0.41" bottom="0.53" header="0.25" footer="0.3"/>
  <pageSetup scale="53" fitToHeight="0" orientation="landscape" r:id="rId1"/>
  <headerFooter>
    <oddHeader xml:space="preserve">&amp;R&amp;"Calibri,Regular"Docket No. ER19-13-000, et al- Annual Update RY2024
&amp;F
</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8808-D94B-4735-B22C-A990D34D27CD}">
  <sheetPr>
    <pageSetUpPr fitToPage="1"/>
  </sheetPr>
  <dimension ref="A1:H20"/>
  <sheetViews>
    <sheetView tabSelected="1" view="pageBreakPreview" zoomScale="70" zoomScaleSheetLayoutView="70" workbookViewId="0">
      <selection activeCell="E9" sqref="E9"/>
    </sheetView>
  </sheetViews>
  <sheetFormatPr defaultRowHeight="12.5" x14ac:dyDescent="0.25"/>
  <cols>
    <col min="1" max="1" width="5.7265625" style="29" customWidth="1"/>
    <col min="2" max="2" width="29.1796875" style="32" bestFit="1" customWidth="1"/>
    <col min="3" max="3" width="21.7265625" customWidth="1"/>
    <col min="4" max="5" width="12.7265625" customWidth="1"/>
    <col min="6" max="6" width="10.1796875" bestFit="1" customWidth="1"/>
    <col min="7" max="7" width="5.7265625" style="29" customWidth="1"/>
    <col min="8" max="8" width="9.1796875" customWidth="1"/>
  </cols>
  <sheetData>
    <row r="1" spans="1:8" ht="14.5" x14ac:dyDescent="0.35">
      <c r="A1" s="288" t="s">
        <v>0</v>
      </c>
      <c r="B1" s="288"/>
      <c r="C1" s="288"/>
      <c r="D1" s="288"/>
      <c r="E1" s="288"/>
      <c r="F1" s="288"/>
      <c r="G1" s="288"/>
    </row>
    <row r="2" spans="1:8" ht="14.5" x14ac:dyDescent="0.35">
      <c r="A2" s="288" t="s">
        <v>64</v>
      </c>
      <c r="B2" s="288"/>
      <c r="C2" s="288"/>
      <c r="D2" s="288"/>
      <c r="E2" s="288"/>
      <c r="F2" s="288"/>
      <c r="G2" s="288"/>
    </row>
    <row r="3" spans="1:8" ht="14.5" x14ac:dyDescent="0.35">
      <c r="A3" s="288" t="s">
        <v>109</v>
      </c>
      <c r="B3" s="288"/>
      <c r="C3" s="288"/>
      <c r="D3" s="288"/>
      <c r="E3" s="288"/>
      <c r="F3" s="288"/>
      <c r="G3" s="288"/>
    </row>
    <row r="4" spans="1:8" ht="14.5" x14ac:dyDescent="0.35">
      <c r="A4" s="288" t="s">
        <v>157</v>
      </c>
      <c r="B4" s="288"/>
      <c r="C4" s="288"/>
      <c r="D4" s="288"/>
      <c r="E4" s="288"/>
      <c r="F4" s="288"/>
      <c r="G4" s="288"/>
    </row>
    <row r="5" spans="1:8" ht="14.5" x14ac:dyDescent="0.35">
      <c r="A5" s="288" t="s">
        <v>164</v>
      </c>
      <c r="B5" s="288"/>
      <c r="C5" s="288"/>
      <c r="D5" s="288"/>
      <c r="E5" s="288"/>
      <c r="F5" s="288"/>
      <c r="G5" s="288"/>
    </row>
    <row r="8" spans="1:8" ht="62.25" customHeight="1" x14ac:dyDescent="0.35">
      <c r="C8" s="311" t="s">
        <v>310</v>
      </c>
      <c r="D8" s="312"/>
      <c r="E8" s="36"/>
    </row>
    <row r="9" spans="1:8" ht="14.5" x14ac:dyDescent="0.35">
      <c r="A9" s="19" t="s">
        <v>59</v>
      </c>
      <c r="B9" s="31" t="s">
        <v>60</v>
      </c>
      <c r="C9" s="30" t="s">
        <v>160</v>
      </c>
      <c r="D9" s="30" t="s">
        <v>166</v>
      </c>
      <c r="E9" s="30" t="s">
        <v>167</v>
      </c>
      <c r="F9" s="20" t="s">
        <v>61</v>
      </c>
      <c r="G9" s="19" t="s">
        <v>59</v>
      </c>
    </row>
    <row r="10" spans="1:8" ht="14.5" x14ac:dyDescent="0.35">
      <c r="A10" s="29">
        <v>101</v>
      </c>
      <c r="B10" s="32" t="s">
        <v>309</v>
      </c>
      <c r="C10" s="13">
        <v>2924563.5978720002</v>
      </c>
      <c r="D10" s="13">
        <v>24920.077266</v>
      </c>
      <c r="E10" s="24">
        <f>SUM(C10:D10)</f>
        <v>2949483.6751380004</v>
      </c>
      <c r="F10" s="25" t="s">
        <v>112</v>
      </c>
      <c r="G10" s="29">
        <f>A10</f>
        <v>101</v>
      </c>
    </row>
    <row r="11" spans="1:8" x14ac:dyDescent="0.25">
      <c r="A11" s="29">
        <f>A10+1</f>
        <v>102</v>
      </c>
      <c r="G11" s="29">
        <f>A11</f>
        <v>102</v>
      </c>
    </row>
    <row r="12" spans="1:8" ht="14.5" x14ac:dyDescent="0.35">
      <c r="A12" s="29">
        <f>A11+1</f>
        <v>103</v>
      </c>
      <c r="B12" s="32" t="s">
        <v>161</v>
      </c>
      <c r="C12" s="33">
        <v>0.99</v>
      </c>
      <c r="D12" s="33">
        <v>0.99</v>
      </c>
      <c r="E12" s="24"/>
      <c r="F12" s="25" t="s">
        <v>162</v>
      </c>
      <c r="G12" s="29">
        <f>A12</f>
        <v>103</v>
      </c>
      <c r="H12" s="83"/>
    </row>
    <row r="13" spans="1:8" x14ac:dyDescent="0.25">
      <c r="A13" s="29">
        <f>A12+1</f>
        <v>104</v>
      </c>
      <c r="G13" s="29">
        <f>A13</f>
        <v>104</v>
      </c>
    </row>
    <row r="14" spans="1:8" x14ac:dyDescent="0.25">
      <c r="A14" s="29">
        <f>A13+1</f>
        <v>105</v>
      </c>
      <c r="B14" s="32" t="s">
        <v>165</v>
      </c>
      <c r="C14" s="34">
        <f>C10*C12</f>
        <v>2895317.96189328</v>
      </c>
      <c r="D14" s="34">
        <f>D10*D12</f>
        <v>24670.876493340002</v>
      </c>
      <c r="E14" s="34">
        <f>SUM(C14:D14)</f>
        <v>2919988.8383866199</v>
      </c>
      <c r="G14" s="29">
        <f>A14</f>
        <v>105</v>
      </c>
    </row>
    <row r="16" spans="1:8" x14ac:dyDescent="0.25">
      <c r="C16" s="35"/>
    </row>
    <row r="17" spans="1:1" ht="13" x14ac:dyDescent="0.3">
      <c r="A17" s="12" t="s">
        <v>138</v>
      </c>
    </row>
    <row r="18" spans="1:1" ht="13" x14ac:dyDescent="0.3">
      <c r="A18" s="27" t="s">
        <v>383</v>
      </c>
    </row>
    <row r="19" spans="1:1" ht="13" x14ac:dyDescent="0.3">
      <c r="A19" s="27" t="s">
        <v>384</v>
      </c>
    </row>
    <row r="20" spans="1:1" ht="13" x14ac:dyDescent="0.3">
      <c r="A20" s="27" t="s">
        <v>163</v>
      </c>
    </row>
  </sheetData>
  <mergeCells count="6">
    <mergeCell ref="C8:D8"/>
    <mergeCell ref="A1:G1"/>
    <mergeCell ref="A2:G2"/>
    <mergeCell ref="A3:G3"/>
    <mergeCell ref="A4:G4"/>
    <mergeCell ref="A5:G5"/>
  </mergeCells>
  <pageMargins left="0.7" right="0.7" top="0.41" bottom="0.53" header="0.25" footer="0.3"/>
  <pageSetup fitToHeight="0" orientation="landscape" r:id="rId1"/>
  <headerFooter>
    <oddHeader xml:space="preserve">&amp;R&amp;"Calibri,Regular"Docket No. ER19-13-000, et al- Annual Update RY2024
&amp;F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84B1948D3DF418AE6D26693B16E3C" ma:contentTypeVersion="6" ma:contentTypeDescription="Create a new document." ma:contentTypeScope="" ma:versionID="fb625b1568ad56010b75bd1ad5e0c544">
  <xsd:schema xmlns:xsd="http://www.w3.org/2001/XMLSchema" xmlns:xs="http://www.w3.org/2001/XMLSchema" xmlns:p="http://schemas.microsoft.com/office/2006/metadata/properties" xmlns:ns2="97e57212-3e02-407f-8b2d-05f7d7f19b15" xmlns:ns3="e0c7f853-b085-466f-a3cc-a09637d61b9a" xmlns:ns4="000ca74d-c1c7-4d8f-83c5-7262d4568d2b" targetNamespace="http://schemas.microsoft.com/office/2006/metadata/properties" ma:root="true" ma:fieldsID="5a90fdd73bceb1764baaffcb7a3c64fa" ns2:_="" ns3:_="" ns4:_="">
    <xsd:import namespace="97e57212-3e02-407f-8b2d-05f7d7f19b15"/>
    <xsd:import namespace="e0c7f853-b085-466f-a3cc-a09637d61b9a"/>
    <xsd:import namespace="000ca74d-c1c7-4d8f-83c5-7262d4568d2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e4169e0-c5cd-4b95-9d9a-d0e3977c2104}" ma:internalName="TaxCatchAll" ma:showField="CatchAllData"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e4169e0-c5cd-4b95-9d9a-d0e3977c2104}" ma:internalName="TaxCatchAllLabel" ma:readOnly="true" ma:showField="CatchAllDataLabel"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0c7f853-b085-466f-a3cc-a09637d61b9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0ca74d-c1c7-4d8f-83c5-7262d4568d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4.xml><?xml version="1.0" encoding="utf-8"?>
<?mso-contentType ?>
<SharedContentType xmlns="Microsoft.SharePoint.Taxonomy.ContentTypeSync" SourceId="b06c99b3-cd83-43e5-b4c1-d62f316c1e37" ContentTypeId="0x0101" PreviousValue="false" LastSyncTimeStamp="2020-01-27T23:41:31.003Z"/>
</file>

<file path=customXml/itemProps1.xml><?xml version="1.0" encoding="utf-8"?>
<ds:datastoreItem xmlns:ds="http://schemas.openxmlformats.org/officeDocument/2006/customXml" ds:itemID="{A8F82CF6-9A04-4644-A31F-EB7AED47C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0c7f853-b085-466f-a3cc-a09637d61b9a"/>
    <ds:schemaRef ds:uri="000ca74d-c1c7-4d8f-83c5-7262d456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722E4-3AB4-4CCA-8701-6836B0612AC0}">
  <ds:schemaRefs>
    <ds:schemaRef ds:uri="http://schemas.microsoft.com/sharepoint/v3/contenttype/forms"/>
  </ds:schemaRefs>
</ds:datastoreItem>
</file>

<file path=customXml/itemProps3.xml><?xml version="1.0" encoding="utf-8"?>
<ds:datastoreItem xmlns:ds="http://schemas.openxmlformats.org/officeDocument/2006/customXml" ds:itemID="{214FEEA0-915A-42F0-9CB4-EA2C25F03F13}">
  <ds:schemaRefs>
    <ds:schemaRef ds:uri="http://purl.org/dc/terms/"/>
    <ds:schemaRef ds:uri="http://schemas.openxmlformats.org/package/2006/metadata/core-properties"/>
    <ds:schemaRef ds:uri="http://purl.org/dc/dcmitype/"/>
    <ds:schemaRef ds:uri="000ca74d-c1c7-4d8f-83c5-7262d4568d2b"/>
    <ds:schemaRef ds:uri="http://schemas.microsoft.com/office/2006/documentManagement/types"/>
    <ds:schemaRef ds:uri="http://purl.org/dc/elements/1.1/"/>
    <ds:schemaRef ds:uri="http://schemas.microsoft.com/office/2006/metadata/properties"/>
    <ds:schemaRef ds:uri="e0c7f853-b085-466f-a3cc-a09637d61b9a"/>
    <ds:schemaRef ds:uri="97e57212-3e02-407f-8b2d-05f7d7f19b15"/>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6FDE79F-B271-4656-9218-B8CD2C15CE8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TOC</vt:lpstr>
      <vt:lpstr>1</vt:lpstr>
      <vt:lpstr>2</vt:lpstr>
      <vt:lpstr>3</vt:lpstr>
      <vt:lpstr>4</vt:lpstr>
      <vt:lpstr>5</vt:lpstr>
      <vt:lpstr>'1'!Print_Area</vt:lpstr>
      <vt:lpstr>'4'!Print_Area</vt:lpstr>
      <vt:lpstr>'1'!Print_Titles</vt:lpstr>
      <vt:lpstr>'3'!Print_Titles</vt:lpstr>
      <vt:lpstr>'4'!Print_Titles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2023-11-30T22:44:36Z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ContentTypeId">
    <vt:lpwstr>0x01010006484B1948D3DF418AE6D26693B16E3C</vt:lpwstr>
  </property>
</Properties>
</file>