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customProperty8.bin" ContentType="application/vnd.openxmlformats-officedocument.spreadsheetml.customProperty"/>
  <Override PartName="/xl/customProperty9.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filterPrivacy="1" hidePivotFieldList="1" defaultThemeVersion="124226"/>
  <xr:revisionPtr revIDLastSave="0" documentId="13_ncr:1_{D3F3788D-CB59-4913-9A76-15B43B269260}" xr6:coauthVersionLast="47" xr6:coauthVersionMax="47" xr10:uidLastSave="{00000000-0000-0000-0000-000000000000}"/>
  <bookViews>
    <workbookView xWindow="-120" yWindow="-120" windowWidth="29040" windowHeight="15840" xr2:uid="{00000000-000D-0000-FFFF-FFFF00000000}"/>
  </bookViews>
  <sheets>
    <sheet name="TOC" sheetId="3" r:id="rId1"/>
    <sheet name="1" sheetId="1" r:id="rId2"/>
    <sheet name="2" sheetId="4" r:id="rId3"/>
    <sheet name="3" sheetId="14" r:id="rId4"/>
    <sheet name="4" sheetId="13" r:id="rId5"/>
    <sheet name="5" sheetId="6" r:id="rId6"/>
  </sheets>
  <externalReferences>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s>
  <definedNames>
    <definedName name="__123Graph_B" localSheetId="3" hidden="1">#REF!</definedName>
    <definedName name="__123Graph_B" hidden="1">#REF!</definedName>
    <definedName name="__123Graph_BYOUTHWEAR" localSheetId="3" hidden="1">#REF!</definedName>
    <definedName name="__123Graph_BYOUTHWEAR" hidden="1">#REF!</definedName>
    <definedName name="__FPMExcelClient_CellBasedFunctionStatus" localSheetId="1" hidden="1">"2_2_2_2_2_2"</definedName>
    <definedName name="_APT1" localSheetId="3" hidden="1">{"Page1",#N/A,FALSE,"Allocation";"Page2",#N/A,FALSE,"Allocation";"Page3",#N/A,FALSE,"Allocation";"Page4",#N/A,FALSE,"Allocation";"Page5",#N/A,FALSE,"Allocation"}</definedName>
    <definedName name="_APT1" hidden="1">{"Page1",#N/A,FALSE,"Allocation";"Page2",#N/A,FALSE,"Allocation";"Page3",#N/A,FALSE,"Allocation";"Page4",#N/A,FALSE,"Allocation";"Page5",#N/A,FALSE,"Allocation"}</definedName>
    <definedName name="_AtRisk_SimSetting_AutomaticallyGenerateReports" hidden="1">FALSE</definedName>
    <definedName name="_AtRisk_SimSetting_AutomaticResultsDisplayMode" hidden="1">2</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GoalSeekTargetValue" hidden="1">0</definedName>
    <definedName name="_AtRisk_SimSetting_LiveUpdate" hidden="1">TRUE</definedName>
    <definedName name="_AtRisk_SimSetting_LiveUpdatePeriod" hidden="1">-1</definedName>
    <definedName name="_AtRisk_SimSetting_MacroMode" hidden="1">0</definedName>
    <definedName name="_AtRisk_SimSetting_MacroRecalculationBehavior" hidden="1">0</definedName>
    <definedName name="_AtRisk_SimSetting_MultipleCPUManualCount" hidden="1">4</definedName>
    <definedName name="_AtRisk_SimSetting_MultipleCPUMode" hidden="1">0</definedName>
    <definedName name="_AtRisk_SimSetting_RandomNumberGenerator" hidden="1">0</definedName>
    <definedName name="_AtRisk_SimSetting_ReportOptionCustomItemCumulativeOverlay01" hidden="1">0</definedName>
    <definedName name="_AtRisk_SimSetting_ReportOptionCustomItemCumulativeOverlay02" hidden="1">0</definedName>
    <definedName name="_AtRisk_SimSetting_ReportOptionCustomItemCumulativeOverlay03" hidden="1">0</definedName>
    <definedName name="_AtRisk_SimSetting_ReportOptionCustomItemCumulativeOverlay04" hidden="1">0</definedName>
    <definedName name="_AtRisk_SimSetting_ReportOptionCustomItemCumulativeOverlay05" hidden="1">0</definedName>
    <definedName name="_AtRisk_SimSetting_ReportOptionCustomItemCumulativeOverlay06" hidden="1">0</definedName>
    <definedName name="_AtRisk_SimSetting_ReportOptionCustomItemDistributionFormat01" hidden="1">1</definedName>
    <definedName name="_AtRisk_SimSetting_ReportOptionCustomItemDistributionFormat02" hidden="1">1</definedName>
    <definedName name="_AtRisk_SimSetting_ReportOptionCustomItemDistributionFormat03" hidden="1">4</definedName>
    <definedName name="_AtRisk_SimSetting_ReportOptionCustomItemDistributionFormat04" hidden="1">1</definedName>
    <definedName name="_AtRisk_SimSetting_ReportOptionCustomItemDistributionFormat05" hidden="1">1</definedName>
    <definedName name="_AtRisk_SimSetting_ReportOptionCustomItemDistributionFormat06" hidden="1">1</definedName>
    <definedName name="_AtRisk_SimSetting_ReportOptionCustomItemGraphFormat01" hidden="1">1</definedName>
    <definedName name="_AtRisk_SimSetting_ReportOptionCustomItemGraphFormat02" hidden="1">1</definedName>
    <definedName name="_AtRisk_SimSetting_ReportOptionCustomItemGraphFormat03" hidden="1">1</definedName>
    <definedName name="_AtRisk_SimSetting_ReportOptionCustomItemGraphFormat04" hidden="1">1</definedName>
    <definedName name="_AtRisk_SimSetting_ReportOptionCustomItemGraphFormat05" hidden="1">1</definedName>
    <definedName name="_AtRisk_SimSetting_ReportOptionCustomItemGraphFormat06" hidden="1">1</definedName>
    <definedName name="_AtRisk_SimSetting_ReportOptionCustomItemItemIndex01" hidden="1">0</definedName>
    <definedName name="_AtRisk_SimSetting_ReportOptionCustomItemItemIndex02" hidden="1">1</definedName>
    <definedName name="_AtRisk_SimSetting_ReportOptionCustomItemItemIndex03" hidden="1">2</definedName>
    <definedName name="_AtRisk_SimSetting_ReportOptionCustomItemItemIndex04" hidden="1">3</definedName>
    <definedName name="_AtRisk_SimSetting_ReportOptionCustomItemItemIndex05" hidden="1">4</definedName>
    <definedName name="_AtRisk_SimSetting_ReportOptionCustomItemItemIndex06" hidden="1">5</definedName>
    <definedName name="_AtRisk_SimSetting_ReportOptionCustomItemItemSize01" hidden="1">0</definedName>
    <definedName name="_AtRisk_SimSetting_ReportOptionCustomItemItemSize02" hidden="1">0</definedName>
    <definedName name="_AtRisk_SimSetting_ReportOptionCustomItemItemSize03" hidden="1">0</definedName>
    <definedName name="_AtRisk_SimSetting_ReportOptionCustomItemItemSize04" hidden="1">0</definedName>
    <definedName name="_AtRisk_SimSetting_ReportOptionCustomItemItemSize05" hidden="1">0</definedName>
    <definedName name="_AtRisk_SimSetting_ReportOptionCustomItemItemSize06" hidden="1">0</definedName>
    <definedName name="_AtRisk_SimSetting_ReportOptionCustomItemItemType01" hidden="1">1</definedName>
    <definedName name="_AtRisk_SimSetting_ReportOptionCustomItemItemType02" hidden="1">5</definedName>
    <definedName name="_AtRisk_SimSetting_ReportOptionCustomItemItemType03" hidden="1">1</definedName>
    <definedName name="_AtRisk_SimSetting_ReportOptionCustomItemItemType04" hidden="1">3</definedName>
    <definedName name="_AtRisk_SimSetting_ReportOptionCustomItemItemType05" hidden="1">2</definedName>
    <definedName name="_AtRisk_SimSetting_ReportOptionCustomItemItemType06" hidden="1">4</definedName>
    <definedName name="_AtRisk_SimSetting_ReportOptionCustomItemLegendType01" hidden="1">0</definedName>
    <definedName name="_AtRisk_SimSetting_ReportOptionCustomItemLegendType02" hidden="1">0</definedName>
    <definedName name="_AtRisk_SimSetting_ReportOptionCustomItemLegendType03" hidden="1">0</definedName>
    <definedName name="_AtRisk_SimSetting_ReportOptionCustomItemLegendType04" hidden="1">0</definedName>
    <definedName name="_AtRisk_SimSetting_ReportOptionCustomItemLegendType05" hidden="1">0</definedName>
    <definedName name="_AtRisk_SimSetting_ReportOptionCustomItemLegendType06" hidden="1">0</definedName>
    <definedName name="_AtRisk_SimSetting_ReportOptionCustomItemsCount" hidden="1">0</definedName>
    <definedName name="_AtRisk_SimSetting_ReportOptionCustomItemSensitivityFormat01" hidden="1">1</definedName>
    <definedName name="_AtRisk_SimSetting_ReportOptionCustomItemSensitivityFormat02" hidden="1">1</definedName>
    <definedName name="_AtRisk_SimSetting_ReportOptionCustomItemSensitivityFormat03" hidden="1">1</definedName>
    <definedName name="_AtRisk_SimSetting_ReportOptionCustomItemSensitivityFormat04" hidden="1">1</definedName>
    <definedName name="_AtRisk_SimSetting_ReportOptionCustomItemSensitivityFormat05" hidden="1">1</definedName>
    <definedName name="_AtRisk_SimSetting_ReportOptionCustomItemSensitivityFormat06" hidden="1">1</definedName>
    <definedName name="_AtRisk_SimSetting_ReportOptionCustomItemSummaryGraphType01" hidden="1">0</definedName>
    <definedName name="_AtRisk_SimSetting_ReportOptionCustomItemSummaryGraphType02" hidden="1">0</definedName>
    <definedName name="_AtRisk_SimSetting_ReportOptionCustomItemSummaryGraphType03" hidden="1">0</definedName>
    <definedName name="_AtRisk_SimSetting_ReportOptionCustomItemSummaryGraphType04" hidden="1">0</definedName>
    <definedName name="_AtRisk_SimSetting_ReportOptionCustomItemSummaryGraphType05" hidden="1">0</definedName>
    <definedName name="_AtRisk_SimSetting_ReportOptionCustomItemSummaryGraphType06" hidden="1">0</definedName>
    <definedName name="_AtRisk_SimSetting_ReportOptionDataMode" hidden="1">1</definedName>
    <definedName name="_AtRisk_SimSetting_ReportOptionReportMultiSimType" hidden="1">1</definedName>
    <definedName name="_AtRisk_SimSetting_ReportOptionReportPlacement" hidden="1">1</definedName>
    <definedName name="_AtRisk_SimSetting_ReportOptionReportSelection" hidden="1">0</definedName>
    <definedName name="_AtRisk_SimSetting_ReportOptionReportsFileType" hidden="1">1</definedName>
    <definedName name="_AtRisk_SimSetting_ReportOptionReportStyle" hidden="1">1</definedName>
    <definedName name="_AtRisk_SimSetting_ReportOptionSelectiveQR" hidden="1">FALSE</definedName>
    <definedName name="_AtRisk_SimSetting_ReportsList" hidden="1">0</definedName>
    <definedName name="_AtRisk_SimSetting_ShowSimulationProgressWindow" hidden="1">TRUE</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ActiveSimulationNumber"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_Fill" localSheetId="3" hidden="1">#REF!</definedName>
    <definedName name="_Fill" localSheetId="4" hidden="1">#REF!</definedName>
    <definedName name="_Fill" hidden="1">#REF!</definedName>
    <definedName name="_foo1" localSheetId="3">{"Spreadsheet9-16","9",FALSE,"Scenarios 9-16";"Spreadsheet9-16","10",FALSE,"Scenarios 9-16";"Spreadsheet9-16","11",FALSE,"Scenarios 9-16";"Spreadsheet9-16","12",FALSE,"Scenarios 9-16";"Spreadsheet9-16","13",FALSE,"Scenarios 9-16";"Spreadsheet9-16","14",FALSE,"Scenarios 9-16";"Spreadsheet9-16","15",FALSE,"Scenarios 9-16";"Spreadsheet9-16","16",FALSE,"Scenarios 9-16"}</definedName>
    <definedName name="_foo1">{"Spreadsheet9-16","9",FALSE,"Scenarios 9-16";"Spreadsheet9-16","10",FALSE,"Scenarios 9-16";"Spreadsheet9-16","11",FALSE,"Scenarios 9-16";"Spreadsheet9-16","12",FALSE,"Scenarios 9-16";"Spreadsheet9-16","13",FALSE,"Scenarios 9-16";"Spreadsheet9-16","14",FALSE,"Scenarios 9-16";"Spreadsheet9-16","15",FALSE,"Scenarios 9-16";"Spreadsheet9-16","16",FALSE,"Scenarios 9-16"}</definedName>
    <definedName name="_foo4" localSheetId="3">{"Summary","1",FALSE,"Summary"}</definedName>
    <definedName name="_foo4">{"Summary","1",FALSE,"Summary"}</definedName>
    <definedName name="_Key1" localSheetId="3" hidden="1">#REF!</definedName>
    <definedName name="_Key1" localSheetId="4" hidden="1">#REF!</definedName>
    <definedName name="_Key1" hidden="1">#REF!</definedName>
    <definedName name="_Key2" localSheetId="3" hidden="1">#REF!</definedName>
    <definedName name="_Key2" localSheetId="4" hidden="1">#REF!</definedName>
    <definedName name="_Key2" hidden="1">#REF!</definedName>
    <definedName name="_Order" hidden="1">0</definedName>
    <definedName name="_Order1">255</definedName>
    <definedName name="_Order2">255</definedName>
    <definedName name="_Regression_Int">1</definedName>
    <definedName name="_SC2" localSheetId="3" hidden="1">{"Page1",#N/A,FALSE,"Allocation";"Page2",#N/A,FALSE,"Allocation";"Page3",#N/A,FALSE,"Allocation";"Page4",#N/A,FALSE,"Allocation";"Page5",#N/A,FALSE,"Allocation"}</definedName>
    <definedName name="_SC2" hidden="1">{"Page1",#N/A,FALSE,"Allocation";"Page2",#N/A,FALSE,"Allocation";"Page3",#N/A,FALSE,"Allocation";"Page4",#N/A,FALSE,"Allocation";"Page5",#N/A,FALSE,"Allocation"}</definedName>
    <definedName name="_Sort" localSheetId="3" hidden="1">#REF!</definedName>
    <definedName name="_Sort" localSheetId="4" hidden="1">#REF!</definedName>
    <definedName name="_Sort" hidden="1">#REF!</definedName>
    <definedName name="a" localSheetId="3" hidden="1">{#N/A,#N/A,FALSE,"CTC Summary - EOY";#N/A,#N/A,FALSE,"CTC Summary - Wtavg"}</definedName>
    <definedName name="a" hidden="1">{#N/A,#N/A,FALSE,"CTC Summary - EOY";#N/A,#N/A,FALSE,"CTC Summary - Wtavg"}</definedName>
    <definedName name="aa" hidden="1">#REF!</definedName>
    <definedName name="abc" localSheetId="3" hidden="1">{"SUMMARY",#N/A,FALSE,"Summary"}</definedName>
    <definedName name="abc" hidden="1">{"SUMMARY",#N/A,FALSE,"Summary"}</definedName>
    <definedName name="actual_oms_2017">#REF!</definedName>
    <definedName name="actual_VICM_2017">#REF!</definedName>
    <definedName name="ADF_Activity_By_Tier_Range" hidden="1">#REF!</definedName>
    <definedName name="ADF_Activity_Detail_Range" hidden="1">#REF!</definedName>
    <definedName name="ADF_Fund_Report_Range" hidden="1">#REF!</definedName>
    <definedName name="ADF_GMMa">44</definedName>
    <definedName name="Aex_Amb_MDC_Range" hidden="1">#REF!</definedName>
    <definedName name="Aex_Experience_by_Tier_Range" hidden="1">#REF!</definedName>
    <definedName name="Aex_IP_MDC_Range" hidden="1">#REF!</definedName>
    <definedName name="Aex_Medical_Cost_Category_Range" hidden="1">#REF!</definedName>
    <definedName name="Aex_Professional_Experience_Range" hidden="1">#REF!</definedName>
    <definedName name="Aexcel_Demographic_Line_Count" hidden="1">#REF!</definedName>
    <definedName name="Aexcel_Demographics_Headings1" hidden="1">#REF!</definedName>
    <definedName name="Aexcel_Demographics_Headings2" hidden="1">#REF!</definedName>
    <definedName name="Aexcel_Prof_Cost_Line_Count" hidden="1">#REF!</definedName>
    <definedName name="Aexcel_Prof_Exp_Cost_Headings" hidden="1">#REF!</definedName>
    <definedName name="Aexcel_Prof_Exp_Location_Headings" hidden="1">#REF!</definedName>
    <definedName name="Aexcel_Prof_Exp_PMPM_Headings" hidden="1">#REF!</definedName>
    <definedName name="Aexcel_Prof_Exp_Util_Headings" hidden="1">#REF!</definedName>
    <definedName name="Aexcel_Prof_Location_Line_Count" hidden="1">#REF!</definedName>
    <definedName name="Aexcel_Prof_PMPM_Line_Count" hidden="1">#REF!</definedName>
    <definedName name="Aexcel_Prof_Util_Line_Count" hidden="1">#REF!</definedName>
    <definedName name="Aexcel_Structure_Headings" hidden="1">#REF!</definedName>
    <definedName name="Aexcel_Structure_Line_Count" hidden="1">#REF!</definedName>
    <definedName name="AexcelBOBDate" hidden="1">#REF!</definedName>
    <definedName name="AFRRCol">24</definedName>
    <definedName name="AHF_Activity_By_Tier_Range" hidden="1">#REF!</definedName>
    <definedName name="AHF_Activity_Detail_Range" hidden="1">#REF!</definedName>
    <definedName name="AHF_Fund_Report_Range" hidden="1">#REF!</definedName>
    <definedName name="AHF_Medical_by_Family_Range" hidden="1">#REF!</definedName>
    <definedName name="AHF_Medical_by_Member_Range" hidden="1">#REF!</definedName>
    <definedName name="AHF_Medical_Cost_Category_Range" hidden="1">#REF!</definedName>
    <definedName name="AHF_Medical_Demographics_Range" hidden="1">#REF!</definedName>
    <definedName name="AHF_Medical_Key_Statistics_Range" hidden="1">#REF!</definedName>
    <definedName name="AHF_Rx_Demographics_Range" hidden="1">#REF!</definedName>
    <definedName name="AHF_Rx_Key_Statistics_Range" hidden="1">#REF!</definedName>
    <definedName name="AHFFamilyDollarsCurr" hidden="1">#REF!</definedName>
    <definedName name="AnnlXferDate">38264.5315277778</definedName>
    <definedName name="AnthemfeeM_2016">#REF!</definedName>
    <definedName name="AnthemFeeNM_2014">#REF!</definedName>
    <definedName name="AnthemFeeNM_2015">#REF!</definedName>
    <definedName name="AnthemfeeNM_2016">#REF!</definedName>
    <definedName name="AnthemFeeNM_2017">#REF!</definedName>
    <definedName name="AnthemFeeNM_2018">#REF!</definedName>
    <definedName name="AnthemFeeNM_2019">#REF!</definedName>
    <definedName name="AnthemFeeNM_2020">#REF!</definedName>
    <definedName name="AnthemFeeNM_2021">#REF!</definedName>
    <definedName name="AnthemFeeNM_2022">#REF!</definedName>
    <definedName name="AnthemFeeNM_2023">#REF!</definedName>
    <definedName name="AnthemNCNfee_2014">#REF!</definedName>
    <definedName name="AnthemNCNfee_2015">#REF!</definedName>
    <definedName name="AnthemNCNfee_2016">#REF!</definedName>
    <definedName name="AnthemNCNFee_2017">#REF!</definedName>
    <definedName name="AnthemNCNFee_2023">#REF!</definedName>
    <definedName name="approvla" localSheetId="3" hidden="1">{#N/A,#N/A,FALSE,"Cosmos Report"}</definedName>
    <definedName name="approvla" hidden="1">{#N/A,#N/A,FALSE,"Cosmos Report"}</definedName>
    <definedName name="April" localSheetId="3" hidden="1">{#N/A,#N/A,FALSE,"CTC Summary - EOY";#N/A,#N/A,FALSE,"CTC Summary - Wtavg"}</definedName>
    <definedName name="April" hidden="1">{#N/A,#N/A,FALSE,"CTC Summary - EOY";#N/A,#N/A,FALSE,"CTC Summary - Wtavg"}</definedName>
    <definedName name="APT" localSheetId="3" hidden="1">{"Page1",#N/A,FALSE,"Allocation";"Page2",#N/A,FALSE,"Allocation";"Page3",#N/A,FALSE,"Allocation";"Page4",#N/A,FALSE,"Allocation";"Page5",#N/A,FALSE,"Allocation"}</definedName>
    <definedName name="APT" hidden="1">{"Page1",#N/A,FALSE,"Allocation";"Page2",#N/A,FALSE,"Allocation";"Page3",#N/A,FALSE,"Allocation";"Page4",#N/A,FALSE,"Allocation";"Page5",#N/A,FALSE,"Allocation"}</definedName>
    <definedName name="AS2DocOpenMode">"AS2DocumentEdit"</definedName>
    <definedName name="August" localSheetId="3" hidden="1">{#N/A,#N/A,FALSE,"CTC Summary - EOY";#N/A,#N/A,FALSE,"CTC Summary - Wtavg"}</definedName>
    <definedName name="August" hidden="1">{#N/A,#N/A,FALSE,"CTC Summary - EOY";#N/A,#N/A,FALSE,"CTC Summary - Wtavg"}</definedName>
    <definedName name="AvailPenaltyNAwhenRTRMRcall">51</definedName>
    <definedName name="b" localSheetId="3" hidden="1">{#N/A,#N/A,FALSE,"CTC Summary - EOY";#N/A,#N/A,FALSE,"CTC Summary - Wtavg"}</definedName>
    <definedName name="b" hidden="1">{#N/A,#N/A,FALSE,"CTC Summary - EOY";#N/A,#N/A,FALSE,"CTC Summary - Wtavg"}</definedName>
    <definedName name="BenAdminFee_2016">#REF!</definedName>
    <definedName name="BenAdminFee_2017">#REF!</definedName>
    <definedName name="BenAdminFee_2018">#REF!</definedName>
    <definedName name="BenAdminFee_2019">#REF!</definedName>
    <definedName name="BenAdminFee_2020">#REF!</definedName>
    <definedName name="BenAdminFee_2021">#REF!</definedName>
    <definedName name="BenAdminFee_2022">#REF!</definedName>
    <definedName name="BenAdminFee_2023">#REF!</definedName>
    <definedName name="BrandAverageCopay" hidden="1">#REF!</definedName>
    <definedName name="BrandMultiAverageCopay" hidden="1">#REF!</definedName>
    <definedName name="CALIFORNIA">"State"</definedName>
    <definedName name="CapacityCol">3</definedName>
    <definedName name="CapCostCol">25</definedName>
    <definedName name="CIQWBGuid">"5c45d50c-fbb0-4040-9a33-7ec34da71b69"</definedName>
    <definedName name="clm_records">'[1]Data-Claims'!$U$1</definedName>
    <definedName name="CommunityRatedRow23Row27SIKeyStats" hidden="1">#REF!</definedName>
    <definedName name="ConditionCol">26</definedName>
    <definedName name="correct" localSheetId="3">{"Spreadsheet9-16","9",FALSE,"Scenarios 9-16";"Spreadsheet9-16","10",FALSE,"Scenarios 9-16";"Spreadsheet9-16","11",FALSE,"Scenarios 9-16";"Spreadsheet9-16","12",FALSE,"Scenarios 9-16";"Spreadsheet9-16","13",FALSE,"Scenarios 9-16";"Spreadsheet9-16","14",FALSE,"Scenarios 9-16";"Spreadsheet9-16","15",FALSE,"Scenarios 9-16";"Spreadsheet9-16","16",FALSE,"Scenarios 9-16"}</definedName>
    <definedName name="correct">{"Spreadsheet9-16","9",FALSE,"Scenarios 9-16";"Spreadsheet9-16","10",FALSE,"Scenarios 9-16";"Spreadsheet9-16","11",FALSE,"Scenarios 9-16";"Spreadsheet9-16","12",FALSE,"Scenarios 9-16";"Spreadsheet9-16","13",FALSE,"Scenarios 9-16";"Spreadsheet9-16","14",FALSE,"Scenarios 9-16";"Spreadsheet9-16","15",FALSE,"Scenarios 9-16";"Spreadsheet9-16","16",FALSE,"Scenarios 9-16"}</definedName>
    <definedName name="Cost_Sharing_Analysis_Dental_Range" hidden="1">#REF!</definedName>
    <definedName name="d" localSheetId="3" hidden="1">{#N/A,#N/A,FALSE,"CTC Summary - EOY";#N/A,#N/A,FALSE,"CTC Summary - Wtavg"}</definedName>
    <definedName name="d" localSheetId="4" hidden="1">{"OUTPUT",#N/A,FALSE,"OUTPUT - Norm&amp;Late";"OUT_Data",#N/A,FALSE,"OUTPUT - Data";"Calcs1",#N/A,FALSE,"Calc Shell";"Calcs2",#N/A,FALSE,"Calc Shell";"JS_Factors",#N/A,FALSE,"J&amp;S"}</definedName>
    <definedName name="d" hidden="1">{#N/A,#N/A,FALSE,"CTC Summary - EOY";#N/A,#N/A,FALSE,"CTC Summary - Wtavg"}</definedName>
    <definedName name="D1_A_col">32</definedName>
    <definedName name="D1_B_col">33</definedName>
    <definedName name="D1_C_col">34</definedName>
    <definedName name="D1_D_col">35</definedName>
    <definedName name="D1_E_col">36</definedName>
    <definedName name="DA_Accumulator_Range" hidden="1">#REF!</definedName>
    <definedName name="DA_Dental_Range" hidden="1">#REF!</definedName>
    <definedName name="DATA1" localSheetId="3">#REF!</definedName>
    <definedName name="DATA1">#REF!</definedName>
    <definedName name="DATA11">#REF!</definedName>
    <definedName name="DATA4" localSheetId="3">#REF!</definedName>
    <definedName name="DATA4">#REF!</definedName>
    <definedName name="DATA7" localSheetId="3">#REF!</definedName>
    <definedName name="DATA7">#REF!</definedName>
    <definedName name="DATA8" localSheetId="3">#REF!</definedName>
    <definedName name="DATA8">#REF!</definedName>
    <definedName name="DD_ER_VISITS_FOOTNOTE" hidden="1">#REF!</definedName>
    <definedName name="ddd" localSheetId="3" hidden="1">{"Page1",#N/A,FALSE,"Allocation";"Page2",#N/A,FALSE,"Allocation";"Page3",#N/A,FALSE,"Allocation";"Page4",#N/A,FALSE,"Allocation";"Page5",#N/A,FALSE,"Allocation"}</definedName>
    <definedName name="ddd" hidden="1">{"Page1",#N/A,FALSE,"Allocation";"Page2",#N/A,FALSE,"Allocation";"Page3",#N/A,FALSE,"Allocation";"Page4",#N/A,FALSE,"Allocation";"Page5",#N/A,FALSE,"Allocation"}</definedName>
    <definedName name="dee" localSheetId="3" hidden="1">{"Page1",#N/A,FALSE,"Allocation";"Page2",#N/A,FALSE,"Allocation";"Page3",#N/A,FALSE,"Allocation";"Page4",#N/A,FALSE,"Allocation";"Page5",#N/A,FALSE,"Allocation"}</definedName>
    <definedName name="dee" hidden="1">{"Page1",#N/A,FALSE,"Allocation";"Page2",#N/A,FALSE,"Allocation";"Page3",#N/A,FALSE,"Allocation";"Page4",#N/A,FALSE,"Allocation";"Page5",#N/A,FALSE,"Allocation"}</definedName>
    <definedName name="Demographics_Dental_Range" hidden="1">#REF!</definedName>
    <definedName name="Demographics_Medical_Range" hidden="1">#REF!</definedName>
    <definedName name="Dental_Ingenix_Footnote" hidden="1">#REF!</definedName>
    <definedName name="Dental_OON_Footnote" hidden="1">#REF!</definedName>
    <definedName name="Dental_PPO_Max_Section_Check" hidden="1">#REF!</definedName>
    <definedName name="Dental_PPO_Section_Check" hidden="1">#REF!</definedName>
    <definedName name="DentalFee_2014">#REF!</definedName>
    <definedName name="DentalFee_2015">#REF!</definedName>
    <definedName name="DentalFee_2016">#REF!</definedName>
    <definedName name="DentalFee_2017">#REF!</definedName>
    <definedName name="DentalFee_2018">#REF!</definedName>
    <definedName name="DentalFee_2019">#REF!</definedName>
    <definedName name="DentalFee_2020">#REF!</definedName>
    <definedName name="DentalFee_2021">#REF!</definedName>
    <definedName name="DentalFee_2022">#REF!</definedName>
    <definedName name="DentalFee_2023">#REF!</definedName>
    <definedName name="dhh" localSheetId="3" hidden="1">{"Page1",#N/A,FALSE,"Allocation";"Page2",#N/A,FALSE,"Allocation";"Page3",#N/A,FALSE,"Allocation";"Page4",#N/A,FALSE,"Allocation";"Page5",#N/A,FALSE,"Allocation"}</definedName>
    <definedName name="dhh" hidden="1">{"Page1",#N/A,FALSE,"Allocation";"Page2",#N/A,FALSE,"Allocation";"Page3",#N/A,FALSE,"Allocation";"Page4",#N/A,FALSE,"Allocation";"Page5",#N/A,FALSE,"Allocation"}</definedName>
    <definedName name="DNisFinal">49</definedName>
    <definedName name="DrillDownBOBSIKeyStats" hidden="1">#REF!</definedName>
    <definedName name="DrillDownRow17Row27SIKeyStats" hidden="1">#REF!</definedName>
    <definedName name="e" localSheetId="3" hidden="1">{#N/A,#N/A,FALSE,"CTC Summary - EOY";#N/A,#N/A,FALSE,"CTC Summary - Wtavg"}</definedName>
    <definedName name="e" hidden="1">{#N/A,#N/A,FALSE,"CTC Summary - EOY";#N/A,#N/A,FALSE,"CTC Summary - Wtavg"}</definedName>
    <definedName name="ED">"3W3Y8WU9D4KB8I8XZYLB5WWMT"</definedName>
    <definedName name="ee" localSheetId="3" hidden="1">{"PI_Data",#N/A,TRUE,"P&amp;I Data"}</definedName>
    <definedName name="ee" hidden="1">{"PI_Data",#N/A,TRUE,"P&amp;I Data"}</definedName>
    <definedName name="enr_records" hidden="1">'[2]Data-Enrollment'!$M$2</definedName>
    <definedName name="EPMWorkbookOptions_1">"rTAAAB+LCAAAAAAABADtW21vokoU/r7J/gfDd3kRfGuoGxbRmiAQwPZumoaMMFayCtwBa/vv74hYQWnXdV0jXpqmJXNe5szDc84ZcOS/vc5nlReIQtf3bgmGpIkK9Gzfcb3nW2IRTapMg/jW+fqFf/DRz7Hv/1SDCKuGFWznhTevoXtLTKMouKGo5XJJLlnSR89UjaYZ6p+hbNhTOAdV1wsj4NmQeLdyfm1F4FkrFV70PQ/aqzlNX1wgBL3o"</definedName>
    <definedName name="EPMWorkbookOptions_2">"3oXLWJgRd0EEklE8roA5XM/2PlME58ECufFUoxAiDcEJxP5sSOKAiI7V04bWd01UHhjaekyMkO3AcBqCgKbpGmnP/IVDBs+QtP35TQuPUVhEjQOberIetb6E/8pSX5Dx/wmYhfCJp1aRbOMSgmDm2iCF4cHxbXxkvaSGk2V34gh2Jl6DtcWvQn0ounMdB3pddw69MA7zY9VtiGFGB2sZU3/57kP0Zz7qRGgBeSpH8JlpvIocy73VJYaYEBF8"</definedName>
    <definedName name="EPMWorkbookOptions_3">"jXrgxUduhOOK78PaeE92gH3PRWGUCiBfvuPoPcqPATpUK6038tx/FzBeuagONUH5wVN5ws98rBHHaV2nGbbFpBzk3YvYVkUORB2ap9YXud7DYAbeNOQHEEVvHa7ZZmsTrlEdN8dMlavRzeq40WarTnvSBEwLAACd1cxZqxzHMggjA85whkNnCOdjXKhy1LKkzFXAKmv7FEyPCYhP5KMm6JJi3jGry77EWKKqGDh390w+cH3nQgSQPX3bqlZw"</definedName>
    <definedName name="EPMWorkbookOptions_4">"abzx3NktseIOsZNEn9/dw2x56leLPiEq9RbdKFHZReVOlbslKnmolICkS4qh1YoOCE8dUotT7eTvtb6RjpEV/6D30TSH926Htz7mN1ofU2/UJ3A8qdYbDodb36RdbdUhrNIA1jhn3OSaY/YSWl8CYpaoI+P/m7i5gMhi0fG4oLy1BFE0j85alq3XOY47PGtrV5i1MYRZiuJqFv8UnainxARvyQrfcE+JB1dyZA8TwxTMouNxOcW9K5iCoYtH"</definedName>
    <definedName name="EPMWorkbookOptions_5">"V/dGk6Fbrebh1Z29vuqeYJilqamagmyJ1kZYcMb+BWy0a8HmcrK5J6sPf/J41Wiw7G88X3HXl8srBHf2JLJqDJR+SdLcMI8gaV/Xzvj6u359HMUA7m6bdU3VBVMqOklPhkjfUlSlhGMDxz2+GOlS4V93X04RGyimqJ6xjDWur4zFEGZ5KsiyhYclHQsKTtUTojK4imJ2OblrDobSGVO3eX0fwK8QzHK0RjMcKWh60Vl6YkSGQolIGpE62ZO+"</definedName>
    <definedName name="EPMWorkbookOptions_6">"l4hkOFIissuRrlS+E8oP84hudy/pxkBVztjwWte3V01A3NmtiuUHEflhHkHToSQYq0fUM/K0fX083aCI2Yl/f5iFPxZyQoIeoJSJJl+Jp/IOcWdGN+rY2/4p9/Tg/sl4XocTBMOp6qkB9DZnoLODsZ44gwCtnKqeAV7gRnN3ONbdfAUA0zKKYdxo7wuy+ksnuWv8ILwHyAXjGRxC9Lz1sDf+9cvWbfKVg85/M5KLQK0wAAA="</definedName>
    <definedName name="ePSM_Dental_Graph_Page" hidden="1">#REF!</definedName>
    <definedName name="er" hidden="1">#REF!</definedName>
    <definedName name="ER_Visits_1000_Members" hidden="1">#REF!</definedName>
    <definedName name="ESIfee_2014PMPM">#REF!</definedName>
    <definedName name="ESIfee_2015">#REF!</definedName>
    <definedName name="ESIfee_2016">#REF!</definedName>
    <definedName name="ESIFee_2017">#REF!</definedName>
    <definedName name="ESIFee_2018">#REF!</definedName>
    <definedName name="ESIFee_2019">#REF!</definedName>
    <definedName name="ESIFee_2020">#REF!</definedName>
    <definedName name="ESIFee_2021">#REF!</definedName>
    <definedName name="ESIFee_2022">#REF!</definedName>
    <definedName name="ESIFee_2023">#REF!</definedName>
    <definedName name="EV__EVCOM_OPTIONS__">8</definedName>
    <definedName name="EV__EXPOPTIONS__">0</definedName>
    <definedName name="EV__LASTREFTIME__" localSheetId="4">"(GMT-08:00)7/10/2015 1:21:57 PM"</definedName>
    <definedName name="EV__LASTREFTIME__">"(GMT-08:00)4/23/2012 7:07:55 AM"</definedName>
    <definedName name="EV__LOCKEDCVW__FERC_TRANS_AG">"ALL_COST_INDICATOR,CUTOVER_DATASRC,ALLFERC,Test_FERC_AG_CC,ALLORD,ALL_AMT_TYPE,ALLFID,ALL_PHASE,ALLREGCAT,ALLRSC,PCCCOSTS,XXXX.INP,ACT,PERIODIC"</definedName>
    <definedName name="EV__LOCKSTATUS__">4</definedName>
    <definedName name="EV__MAXEXPCOLS__">16383</definedName>
    <definedName name="EV__MAXEXPROWS__">1048575</definedName>
    <definedName name="EV__MEMORYCVW__">0</definedName>
    <definedName name="EV__USERCHANGEOPTIONS__">1</definedName>
    <definedName name="EV__WBEVMODE__">0</definedName>
    <definedName name="EV__WBREFOPTIONS__">134217728</definedName>
    <definedName name="EV__WBVERSION__">0</definedName>
    <definedName name="Excise_Drop_Down">"Drop Down 2"</definedName>
    <definedName name="Exp_FEqn">46</definedName>
    <definedName name="f" localSheetId="3" hidden="1">{"OUT_TV",#N/A,FALSE,"OUTPUT - TV";"OUT_Data",#N/A,FALSE,"OUTPUT - Data";"Calcs1",#N/A,FALSE,"Calc Shell";"Calcs2",#N/A,FALSE,"Calc Shell";"JS_Factors",#N/A,FALSE,"J&amp;S"}</definedName>
    <definedName name="f" hidden="1">{"OUT_TV",#N/A,FALSE,"OUTPUT - TV";"OUT_Data",#N/A,FALSE,"OUTPUT - Data";"Calcs1",#N/A,FALSE,"Calc Shell";"Calcs2",#N/A,FALSE,"Calc Shell";"JS_Factors",#N/A,FALSE,"J&amp;S"}</definedName>
    <definedName name="fee_ICMV_2014">#REF!</definedName>
    <definedName name="fee_ICMV_2014_dollar">#REF!</definedName>
    <definedName name="fee_ICMV_2015">#REF!</definedName>
    <definedName name="fee_ICMV_2016">#REF!</definedName>
    <definedName name="fee_oms_2014">#REF!</definedName>
    <definedName name="fee_oms_2015">#REF!</definedName>
    <definedName name="fee_oms_2016">#REF!</definedName>
    <definedName name="fee_oms_2017">[1]Assumptions!$N$31</definedName>
    <definedName name="fee_oms_2018">[1]Assumptions!$Q$31</definedName>
    <definedName name="fee_oms_2019">[1]Assumptions!$T$31</definedName>
    <definedName name="fee_oms_2020">[1]Assumptions!$W$31</definedName>
    <definedName name="fee_oms_2021">[1]Assumptions!$Z$31</definedName>
    <definedName name="fee_oms_2022">#REF!</definedName>
    <definedName name="fee_oms_2023">#REF!</definedName>
    <definedName name="fee_TRF2014">#REF!</definedName>
    <definedName name="fee_TRF2015">#REF!</definedName>
    <definedName name="fee_TRF2016">#REF!</definedName>
    <definedName name="fee_VICM_2014_percent">#REF!</definedName>
    <definedName name="fee_VICM_2016med">#REF!</definedName>
    <definedName name="fee_VICM_2016rx">#REF!</definedName>
    <definedName name="fee_VICM_2017">#REF!</definedName>
    <definedName name="fee_VICM_2017med">#REF!</definedName>
    <definedName name="fee_VICM_2017rx">#REF!</definedName>
    <definedName name="fee_VICM_2018">#REF!</definedName>
    <definedName name="fee_VICM_2019">#REF!</definedName>
    <definedName name="fee_VICM_2020">[1]Assumptions!$W$27</definedName>
    <definedName name="fee_VICM_2021">[1]Assumptions!$Z$27</definedName>
    <definedName name="fee_VICM_2022">[1]Assumptions!$AC$27</definedName>
    <definedName name="fee_VICM_2023">#REF!</definedName>
    <definedName name="ff" localSheetId="3" hidden="1">{"PI_Data",#N/A,TRUE,"P&amp;I Data"}</definedName>
    <definedName name="ff" hidden="1">{"PI_Data",#N/A,TRUE,"P&amp;I Data"}</definedName>
    <definedName name="fgn" localSheetId="3">{"Spreadsheet9-16","9",FALSE,"Scenarios 9-16";"Spreadsheet9-16","10",FALSE,"Scenarios 9-16";"Spreadsheet9-16","11",FALSE,"Scenarios 9-16";"Spreadsheet9-16","12",FALSE,"Scenarios 9-16";"Spreadsheet9-16","13",FALSE,"Scenarios 9-16";"Spreadsheet9-16","14",FALSE,"Scenarios 9-16";"Spreadsheet9-16","15",FALSE,"Scenarios 9-16";"Spreadsheet9-16","16",FALSE,"Scenarios 9-16"}</definedName>
    <definedName name="fgn">{"Spreadsheet9-16","9",FALSE,"Scenarios 9-16";"Spreadsheet9-16","10",FALSE,"Scenarios 9-16";"Spreadsheet9-16","11",FALSE,"Scenarios 9-16";"Spreadsheet9-16","12",FALSE,"Scenarios 9-16";"Spreadsheet9-16","13",FALSE,"Scenarios 9-16";"Spreadsheet9-16","14",FALSE,"Scenarios 9-16";"Spreadsheet9-16","15",FALSE,"Scenarios 9-16";"Spreadsheet9-16","16",FALSE,"Scenarios 9-16"}</definedName>
    <definedName name="FilterM">"M"</definedName>
    <definedName name="Financial_Overview_Dental_Range" hidden="1">#REF!</definedName>
    <definedName name="foo" localSheetId="3">{"spreadsheet1-8","1",FALSE,"Scenarios 1-8";"spreadsheet1-8","2",FALSE,"Scenarios 1-8";"spreadsheet1-8","3",FALSE,"Scenarios 1-8";"spreadsheet1-8","4",FALSE,"Scenarios 1-8";"spreadsheet1-8","5",FALSE,"Scenarios 1-8";"spreadsheet1-8","6",FALSE,"Scenarios 1-8";"spreadsheet1-8","7",FALSE,"Scenarios 1-8";"spreadsheet1-8","8",FALSE,"Scenarios 1-8"}</definedName>
    <definedName name="foo">{"spreadsheet1-8","1",FALSE,"Scenarios 1-8";"spreadsheet1-8","2",FALSE,"Scenarios 1-8";"spreadsheet1-8","3",FALSE,"Scenarios 1-8";"spreadsheet1-8","4",FALSE,"Scenarios 1-8";"spreadsheet1-8","5",FALSE,"Scenarios 1-8";"spreadsheet1-8","6",FALSE,"Scenarios 1-8";"spreadsheet1-8","7",FALSE,"Scenarios 1-8";"spreadsheet1-8","8",FALSE,"Scenarios 1-8"}</definedName>
    <definedName name="FOV_01_Range" hidden="1">#REF!</definedName>
    <definedName name="FOV_02_Range" hidden="1">#REF!</definedName>
    <definedName name="FOV_03_Range" hidden="1">#REF!</definedName>
    <definedName name="FOV_04_Range" hidden="1">#REF!</definedName>
    <definedName name="FOV_05_Range" hidden="1">#REF!</definedName>
    <definedName name="FOV_06_Range" hidden="1">#REF!</definedName>
    <definedName name="FOV_07_Range" hidden="1">#REF!</definedName>
    <definedName name="FOV_08_Range" hidden="1">#REF!</definedName>
    <definedName name="FOV_09_Range" hidden="1">#REF!</definedName>
    <definedName name="FOV_10_Range" hidden="1">#REF!</definedName>
    <definedName name="FOV_11_Range" hidden="1">#REF!</definedName>
    <definedName name="FOV_12_Range" hidden="1">#REF!</definedName>
    <definedName name="FOV_13_Range" hidden="1">#REF!</definedName>
    <definedName name="FOV_14_Range" hidden="1">#REF!</definedName>
    <definedName name="FOV_15_Range" hidden="1">#REF!</definedName>
    <definedName name="FOV_30_Range" hidden="1">#REF!</definedName>
    <definedName name="FOV_40_Range" hidden="1">#REF!</definedName>
    <definedName name="FOV_41_Range" hidden="1">#REF!</definedName>
    <definedName name="FOV_42_Range" hidden="1">#REF!</definedName>
    <definedName name="FOV_43_Range" hidden="1">#REF!</definedName>
    <definedName name="FOV_44_Range" hidden="1">#REF!</definedName>
    <definedName name="FOV_45_Range" hidden="1">#REF!</definedName>
    <definedName name="FOV_46_Range" hidden="1">#REF!</definedName>
    <definedName name="FOV_47_Range" hidden="1">#REF!</definedName>
    <definedName name="FOV_48_Range" hidden="1">#REF!</definedName>
    <definedName name="FOV_49_Range" hidden="1">#REF!</definedName>
    <definedName name="FOV_50_Range" hidden="1">#REF!</definedName>
    <definedName name="FOV_51_Range" hidden="1">#REF!</definedName>
    <definedName name="FOV_52_Range" hidden="1">#REF!</definedName>
    <definedName name="FOV_53_Range" hidden="1">#REF!</definedName>
    <definedName name="FOV_54_Range" hidden="1">#REF!</definedName>
    <definedName name="FOV_55_Range" hidden="1">#REF!</definedName>
    <definedName name="FOV_56_Range" hidden="1">#REF!</definedName>
    <definedName name="FOV_57_Range" hidden="1">#REF!</definedName>
    <definedName name="FOV_58_Range" hidden="1">#REF!</definedName>
    <definedName name="FOV_59_Range" hidden="1">#REF!</definedName>
    <definedName name="FOV_68_Range" hidden="1">#REF!</definedName>
    <definedName name="FOV_69_Range" hidden="1">#REF!</definedName>
    <definedName name="FOV_70_Range" hidden="1">#REF!</definedName>
    <definedName name="FOV_71_Range" hidden="1">#REF!</definedName>
    <definedName name="FOV_72_Range" hidden="1">#REF!</definedName>
    <definedName name="FOV_73_Range" hidden="1">#REF!</definedName>
    <definedName name="FOV_74_Range" hidden="1">#REF!</definedName>
    <definedName name="FOV_75_Range" hidden="1">#REF!</definedName>
    <definedName name="FOV_76_Range" hidden="1">#REF!</definedName>
    <definedName name="FOV_99_Range" hidden="1">#REF!</definedName>
    <definedName name="FOV_DN_Range" hidden="1">#REF!</definedName>
    <definedName name="FOV_RX_Range" hidden="1">#REF!</definedName>
    <definedName name="FOV_SI_Dental_Range" hidden="1">#REF!</definedName>
    <definedName name="FOV_SI_Pharmacy_Range" hidden="1">#REF!</definedName>
    <definedName name="FOV_SI_Product_01_Range" hidden="1">#REF!</definedName>
    <definedName name="FOV_SI_Product_05_Range" hidden="1">#REF!</definedName>
    <definedName name="FuelType">45</definedName>
    <definedName name="GenericAverageCopay" hidden="1">#REF!</definedName>
    <definedName name="GeoStmPriceCol">27</definedName>
    <definedName name="heat_val">1.02</definedName>
    <definedName name="here" hidden="1">#REF!</definedName>
    <definedName name="hgggh" localSheetId="3" hidden="1">{"Page1",#N/A,FALSE,"Allocation";"Page2",#N/A,FALSE,"Allocation";"Page3",#N/A,FALSE,"Allocation";"Page4",#N/A,FALSE,"Allocation";"Page5",#N/A,FALSE,"Allocation"}</definedName>
    <definedName name="hgggh" hidden="1">{"Page1",#N/A,FALSE,"Allocation";"Page2",#N/A,FALSE,"Allocation";"Page3",#N/A,FALSE,"Allocation";"Page4",#N/A,FALSE,"Allocation";"Page5",#N/A,FALSE,"Allocation"}</definedName>
    <definedName name="hpd_hard_coded_bob" hidden="1">#REF!</definedName>
    <definedName name="HrlyAvailChargeCol">20</definedName>
    <definedName name="HrlyCapItemChargeCol">21</definedName>
    <definedName name="HrlyPenaltyRateCol">22</definedName>
    <definedName name="HrlySurchargePenaltyCol">23</definedName>
    <definedName name="HTM_Control2" localSheetId="3">{"'Summary'!$A$1:$J$24"}</definedName>
    <definedName name="HTM_Control2">{"'Summary'!$A$1:$J$24"}</definedName>
    <definedName name="HTML_CodePage" hidden="1">1252</definedName>
    <definedName name="HTML_Control" localSheetId="3" hidden="1">{"'DETAILS'!$A$5:$DP$44","'DETAILS'!$A$5:$DP$45"}</definedName>
    <definedName name="HTML_Control" hidden="1">{"'DETAILS'!$A$5:$DP$44","'DETAILS'!$A$5:$DP$45"}</definedName>
    <definedName name="HTML_Control2" localSheetId="3">{"'Summary'!$A$1:$J$24"}</definedName>
    <definedName name="HTML_Control2">{"'Summary'!$A$1:$J$24"}</definedName>
    <definedName name="HTML_Description" hidden="1">""</definedName>
    <definedName name="HTML_Email" hidden="1">"rgriffin@Levi.com"</definedName>
    <definedName name="HTML_Header" hidden="1">"DETAILS"</definedName>
    <definedName name="HTML_LastUpdate" hidden="1">"7/21/00"</definedName>
    <definedName name="HTML_LineAfter" hidden="1">FALSE</definedName>
    <definedName name="HTML_LineBefore" hidden="1">FALSE</definedName>
    <definedName name="HTML_Name" hidden="1">"Rich Griffin x 1-5822"</definedName>
    <definedName name="HTML_OBDlg2" hidden="1">TRUE</definedName>
    <definedName name="HTML_OBDlg4" hidden="1">TRUE</definedName>
    <definedName name="HTML_OS" hidden="1">0</definedName>
    <definedName name="HTML_PathFile" hidden="1">"C:\My Documents\MyHTML.htm"</definedName>
    <definedName name="HTML_PathFileMac">"Web Site Backup:sitingcases:MyHTML.html"</definedName>
    <definedName name="HTML_Title" hidden="1">"32CCSS3Q2001"</definedName>
    <definedName name="HydroNumofUnits">52</definedName>
    <definedName name="In_thousands__000s">"federal"</definedName>
    <definedName name="inpChapter">#REF!</definedName>
    <definedName name="Iowa" localSheetId="3" hidden="1">{"Page1",#N/A,FALSE,"Allocation";"Page2",#N/A,FALSE,"Allocation";"Page3",#N/A,FALSE,"Allocation";"Page4",#N/A,FALSE,"Allocation";"Page5",#N/A,FALSE,"Allocation"}</definedName>
    <definedName name="Iowa" hidden="1">{"Page1",#N/A,FALSE,"Allocation";"Page2",#N/A,FALSE,"Allocation";"Page3",#N/A,FALSE,"Allocation";"Page4",#N/A,FALSE,"Allocation";"Page5",#N/A,FALSE,"Allocation"}</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43572.9332523148</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isdoolj" localSheetId="3" hidden="1">{"Page1",#N/A,FALSE,"Allocation";"Page2",#N/A,FALSE,"Allocation";"Page3",#N/A,FALSE,"Allocation";"Page4",#N/A,FALSE,"Allocation";"Page5",#N/A,FALSE,"Allocation"}</definedName>
    <definedName name="isdoolj" hidden="1">{"Page1",#N/A,FALSE,"Allocation";"Page2",#N/A,FALSE,"Allocation";"Page3",#N/A,FALSE,"Allocation";"Page4",#N/A,FALSE,"Allocation";"Page5",#N/A,FALSE,"Allocation"}</definedName>
    <definedName name="Jeanne" localSheetId="3" hidden="1">#REF!</definedName>
    <definedName name="Jeanne" hidden="1">#REF!</definedName>
    <definedName name="July" localSheetId="3" hidden="1">{#N/A,#N/A,FALSE,"CTC Summary - EOY";#N/A,#N/A,FALSE,"CTC Summary - Wtavg"}</definedName>
    <definedName name="July" hidden="1">{#N/A,#N/A,FALSE,"CTC Summary - EOY";#N/A,#N/A,FALSE,"CTC Summary - Wtavg"}</definedName>
    <definedName name="June" localSheetId="3" hidden="1">{#N/A,#N/A,FALSE,"CTC Summary - EOY";#N/A,#N/A,FALSE,"CTC Summary - Wtavg"}</definedName>
    <definedName name="June" hidden="1">{#N/A,#N/A,FALSE,"CTC Summary - EOY";#N/A,#N/A,FALSE,"CTC Summary - Wtavg"}</definedName>
    <definedName name="junk">"S:\23150\06RET\Transformation\"</definedName>
    <definedName name="junk1">"Will Kane"</definedName>
    <definedName name="KaiserFees_2014">#REF!</definedName>
    <definedName name="KaiserFees_2015">#REF!</definedName>
    <definedName name="KaiserFees_2016">#REF!</definedName>
    <definedName name="KaiserFees_2017">#REF!</definedName>
    <definedName name="KaiserFees_2018">#REF!</definedName>
    <definedName name="KaiserFees_2019">#REF!</definedName>
    <definedName name="KaiserFees_2020">#REF!</definedName>
    <definedName name="KaiserFees_2021">#REF!</definedName>
    <definedName name="KaiserFees_2022">#REF!</definedName>
    <definedName name="KaiserFees_2023">#REF!</definedName>
    <definedName name="Key_Statistics_Dental_Range" hidden="1">#REF!</definedName>
    <definedName name="Key_Statistics_Medical_Range" hidden="1">#REF!</definedName>
    <definedName name="kij" hidden="1">#REF!</definedName>
    <definedName name="kjoin" hidden="1">#REF!</definedName>
    <definedName name="L" localSheetId="3" hidden="1">{"PI_Data",#N/A,TRUE,"P&amp;I Data"}</definedName>
    <definedName name="L" hidden="1">{"PI_Data",#N/A,TRUE,"P&amp;I Data"}</definedName>
    <definedName name="Levi" localSheetId="3" hidden="1">{"Page1",#N/A,FALSE,"Allocation";"Page2",#N/A,FALSE,"Allocation";"Page3",#N/A,FALSE,"Allocation";"Page4",#N/A,FALSE,"Allocation";"Page5",#N/A,FALSE,"Allocation"}</definedName>
    <definedName name="Levi" hidden="1">{"Page1",#N/A,FALSE,"Allocation";"Page2",#N/A,FALSE,"Allocation";"Page3",#N/A,FALSE,"Allocation";"Page4",#N/A,FALSE,"Allocation";"Page5",#N/A,FALSE,"Allocation"}</definedName>
    <definedName name="LineofBusiness">[3]Lists!$B$3:$B$15</definedName>
    <definedName name="ljin" hidden="1">#REF!</definedName>
    <definedName name="LOBOrgFunction">[4]Lists!$D$3:$D$87</definedName>
    <definedName name="m" localSheetId="3" hidden="1">{"PI_Data",#N/A,TRUE,"P&amp;I Data"}</definedName>
    <definedName name="m" hidden="1">{"PI_Data",#N/A,TRUE,"P&amp;I Data"}</definedName>
    <definedName name="MaxGenCol">18</definedName>
    <definedName name="MaxMonthMWh">48</definedName>
    <definedName name="MaxServHrs">19</definedName>
    <definedName name="MaxStarts">50</definedName>
    <definedName name="May" localSheetId="3" hidden="1">{#N/A,#N/A,FALSE,"CTC Summary - EOY";#N/A,#N/A,FALSE,"CTC Summary - Wtavg"}</definedName>
    <definedName name="May" hidden="1">{#N/A,#N/A,FALSE,"CTC Summary - EOY";#N/A,#N/A,FALSE,"CTC Summary - Wtavg"}</definedName>
    <definedName name="medical_sort1" hidden="1">#REF!</definedName>
    <definedName name="medical_sort2" hidden="1">#REF!</definedName>
    <definedName name="medical_sort3" hidden="1">#REF!</definedName>
    <definedName name="medical_sort4" hidden="1">#REF!</definedName>
    <definedName name="medical_sort5" hidden="1">#REF!</definedName>
    <definedName name="MEWarning">1</definedName>
    <definedName name="minimum_test_to_build_application_ratio">0.4</definedName>
    <definedName name="MotoringPowerCol">41</definedName>
    <definedName name="NAMdsf">-4143</definedName>
    <definedName name="newSAPBEXwbID">"3ZELFBM5D9OOP0F81BKIMUZP1"</definedName>
    <definedName name="NO_AEXCEL_BOB_DATA" hidden="1">#REF!</definedName>
    <definedName name="NO_AEXCEL_Member_Data" hidden="1">#REF!</definedName>
    <definedName name="Note">"* (Amount requiring additional detail) Included within each Priority Category"</definedName>
    <definedName name="Num_of_prepaid_startups_col">28</definedName>
    <definedName name="Number_of_Prior_FI_Products" hidden="1">#REF!</definedName>
    <definedName name="Number_of_Prior_SI_Products" hidden="1">#REF!</definedName>
    <definedName name="ok" localSheetId="3" hidden="1">{"Page1",#N/A,FALSE,"Allocation";"Page2",#N/A,FALSE,"Allocation";"Page3",#N/A,FALSE,"Allocation";"Page4",#N/A,FALSE,"Allocation";"Page5",#N/A,FALSE,"Allocation"}</definedName>
    <definedName name="ok" hidden="1">{"Page1",#N/A,FALSE,"Allocation";"Page2",#N/A,FALSE,"Allocation";"Page3",#N/A,FALSE,"Allocation";"Page4",#N/A,FALSE,"Allocation";"Page5",#N/A,FALSE,"Allocation"}</definedName>
    <definedName name="OnOffPeakMonthlyData">"OnOffPeakMonthlyData!R1C1:R3690C30"</definedName>
    <definedName name="OutsourcingFee_2015">#REF!</definedName>
    <definedName name="OutsourcingFee_2016">#REF!</definedName>
    <definedName name="OutsourcingFee_2017">#REF!</definedName>
    <definedName name="OutsourcingFee_2018">#REF!</definedName>
    <definedName name="OutsourcingFee_2019">#REF!</definedName>
    <definedName name="OutsourcingFee_2020">#REF!</definedName>
    <definedName name="OutsourcingFee_2021">#REF!</definedName>
    <definedName name="OutsourcingFee_2022">#REF!</definedName>
    <definedName name="OutsourcingFee_2023">#REF!</definedName>
    <definedName name="p" localSheetId="3" hidden="1">{"PI_Data",#N/A,TRUE,"P&amp;I Data"}</definedName>
    <definedName name="p" hidden="1">{"PI_Data",#N/A,TRUE,"P&amp;I Data"}</definedName>
    <definedName name="PDA">"Prioritization Discussion Amount*"</definedName>
    <definedName name="PGE_FTyp">45</definedName>
    <definedName name="PGE_FuelType">58</definedName>
    <definedName name="PoolingPt" hidden="1">#REF!</definedName>
    <definedName name="PosSumMonthlyData">"PosSumMonthlyData!R1C1:R3690C11"</definedName>
    <definedName name="PostDate">38357.5694560185</definedName>
    <definedName name="Prepaid_startup_charge_col">30</definedName>
    <definedName name="Prepaid_startup_cost_col">29</definedName>
    <definedName name="_xlnm.Print_Area" localSheetId="1">'1'!$A$1:$F$242</definedName>
    <definedName name="_xlnm.Print_Area" localSheetId="4">'4'!$A$1:$R$46</definedName>
    <definedName name="_xlnm.Print_Titles" localSheetId="1">'1'!$1:$7</definedName>
    <definedName name="_xlnm.Print_Titles" localSheetId="3">'3'!$1:$5</definedName>
    <definedName name="_xlnm.Print_Titles" localSheetId="4">'4'!$14:$14</definedName>
    <definedName name="Product_01_delete_prior" hidden="1">#REF!</definedName>
    <definedName name="Product_01_members" hidden="1">#REF!</definedName>
    <definedName name="Product_02_delete_prior" hidden="1">#REF!</definedName>
    <definedName name="Product_02_members" hidden="1">#REF!</definedName>
    <definedName name="Product_03_delete_prior" hidden="1">#REF!</definedName>
    <definedName name="Product_03_members" hidden="1">#REF!</definedName>
    <definedName name="Product_04_delete_prior" hidden="1">#REF!</definedName>
    <definedName name="Product_04_members" hidden="1">#REF!</definedName>
    <definedName name="Product_05_delete_prior" hidden="1">#REF!</definedName>
    <definedName name="Product_05_members" hidden="1">#REF!</definedName>
    <definedName name="Product_06_delete_prior" hidden="1">#REF!</definedName>
    <definedName name="Product_06_members" hidden="1">#REF!</definedName>
    <definedName name="Product_07_delete_prior" hidden="1">#REF!</definedName>
    <definedName name="Product_07_members" hidden="1">#REF!</definedName>
    <definedName name="Product_08_delete_prior" hidden="1">#REF!</definedName>
    <definedName name="Product_08_members" hidden="1">#REF!</definedName>
    <definedName name="Product_09_delete_prior" hidden="1">#REF!</definedName>
    <definedName name="Product_09_members" hidden="1">#REF!</definedName>
    <definedName name="Product_10_delete_prior" hidden="1">#REF!</definedName>
    <definedName name="Product_10_members" hidden="1">#REF!</definedName>
    <definedName name="Product_11_delete_prior" hidden="1">#REF!</definedName>
    <definedName name="Product_11_members" hidden="1">#REF!</definedName>
    <definedName name="Product_12_delete_prior" hidden="1">#REF!</definedName>
    <definedName name="Product_12_members" hidden="1">#REF!</definedName>
    <definedName name="Product_13_delete_prior" hidden="1">#REF!</definedName>
    <definedName name="Product_13_members" hidden="1">#REF!</definedName>
    <definedName name="Product_14_delete_prior" hidden="1">#REF!</definedName>
    <definedName name="Product_14_members" hidden="1">#REF!</definedName>
    <definedName name="Product_15_delete_prior" hidden="1">#REF!</definedName>
    <definedName name="Product_15_members" hidden="1">#REF!</definedName>
    <definedName name="Product_30_delete_prior" hidden="1">#REF!</definedName>
    <definedName name="Product_30_members" hidden="1">#REF!</definedName>
    <definedName name="Product_40_delete_prior" hidden="1">#REF!</definedName>
    <definedName name="Product_40_members" hidden="1">#REF!</definedName>
    <definedName name="Product_41_delete_prior" hidden="1">#REF!</definedName>
    <definedName name="Product_41_members" hidden="1">#REF!</definedName>
    <definedName name="Product_42_delete_prior" hidden="1">#REF!</definedName>
    <definedName name="Product_42_members" hidden="1">#REF!</definedName>
    <definedName name="Product_43_delete_prior" hidden="1">#REF!</definedName>
    <definedName name="Product_43_members" hidden="1">#REF!</definedName>
    <definedName name="Product_44_delete_prior" hidden="1">#REF!</definedName>
    <definedName name="Product_44_members" hidden="1">#REF!</definedName>
    <definedName name="Product_45_delete_prior" hidden="1">#REF!</definedName>
    <definedName name="Product_45_members" hidden="1">#REF!</definedName>
    <definedName name="Product_46_delete_prior" hidden="1">#REF!</definedName>
    <definedName name="Product_46_members" hidden="1">#REF!</definedName>
    <definedName name="Product_47_delete_prior" hidden="1">#REF!</definedName>
    <definedName name="Product_47_members" hidden="1">#REF!</definedName>
    <definedName name="Product_48_delete_prior" hidden="1">#REF!</definedName>
    <definedName name="Product_48_members" hidden="1">#REF!</definedName>
    <definedName name="Product_49_delete_prior" hidden="1">#REF!</definedName>
    <definedName name="Product_49_members" hidden="1">#REF!</definedName>
    <definedName name="Product_50_delete_prior" hidden="1">#REF!</definedName>
    <definedName name="Product_50_members" hidden="1">#REF!</definedName>
    <definedName name="Product_51_delete_prior" hidden="1">#REF!</definedName>
    <definedName name="Product_51_members" hidden="1">#REF!</definedName>
    <definedName name="Product_52_delete_prior" hidden="1">#REF!</definedName>
    <definedName name="Product_52_members" hidden="1">#REF!</definedName>
    <definedName name="Product_53_delete_prior" hidden="1">#REF!</definedName>
    <definedName name="Product_53_members" hidden="1">#REF!</definedName>
    <definedName name="Product_54_delete_prior" hidden="1">#REF!</definedName>
    <definedName name="Product_54_members" hidden="1">#REF!</definedName>
    <definedName name="Product_55_delete_prior" hidden="1">#REF!</definedName>
    <definedName name="Product_55_members" hidden="1">#REF!</definedName>
    <definedName name="Product_56_delete_prior" hidden="1">#REF!</definedName>
    <definedName name="Product_56_members" hidden="1">#REF!</definedName>
    <definedName name="Product_57_delete_prior" hidden="1">#REF!</definedName>
    <definedName name="Product_57_members" hidden="1">#REF!</definedName>
    <definedName name="Product_58_delete_prior" hidden="1">#REF!</definedName>
    <definedName name="Product_58_members" hidden="1">#REF!</definedName>
    <definedName name="Product_59_delete_prior" hidden="1">#REF!</definedName>
    <definedName name="Product_59_members" hidden="1">#REF!</definedName>
    <definedName name="Product_68_delete_prior" hidden="1">#REF!</definedName>
    <definedName name="Product_68_members" hidden="1">#REF!</definedName>
    <definedName name="Product_69_delete_prior" hidden="1">#REF!</definedName>
    <definedName name="Product_69_members" hidden="1">#REF!</definedName>
    <definedName name="Product_70_delete_prior" hidden="1">#REF!</definedName>
    <definedName name="Product_70_members" hidden="1">#REF!</definedName>
    <definedName name="Product_71_delete_prior" hidden="1">#REF!</definedName>
    <definedName name="Product_71_members" hidden="1">#REF!</definedName>
    <definedName name="Product_72_delete_prior" hidden="1">#REF!</definedName>
    <definedName name="Product_72_members" hidden="1">#REF!</definedName>
    <definedName name="Product_73_delete_prior" hidden="1">#REF!</definedName>
    <definedName name="Product_73_members" hidden="1">#REF!</definedName>
    <definedName name="Product_74_delete_prior" hidden="1">#REF!</definedName>
    <definedName name="Product_74_members" hidden="1">#REF!</definedName>
    <definedName name="Product_75_delete_prior" hidden="1">#REF!</definedName>
    <definedName name="Product_75_members" hidden="1">#REF!</definedName>
    <definedName name="Product_76_delete_prior" hidden="1">#REF!</definedName>
    <definedName name="Product_76_members" hidden="1">#REF!</definedName>
    <definedName name="Product_99_delete_prior" hidden="1">#REF!</definedName>
    <definedName name="Product_99_members" hidden="1">#REF!</definedName>
    <definedName name="Product_DN_delete_prior" hidden="1">#REF!</definedName>
    <definedName name="Product_DN_members" hidden="1">#REF!</definedName>
    <definedName name="Product_RX_delete_prior" hidden="1">#REF!</definedName>
    <definedName name="Product_RX_members" hidden="1">#REF!</definedName>
    <definedName name="Provider_Network_Exp_Dental_Range" hidden="1">#REF!</definedName>
    <definedName name="Provider_Network_Exp_Medical_Range" hidden="1">#REF!</definedName>
    <definedName name="q" localSheetId="3">{"'Summary'!$A$1:$J$24"}</definedName>
    <definedName name="q">{"'Summary'!$A$1:$J$24"}</definedName>
    <definedName name="qw" hidden="1">#REF!</definedName>
    <definedName name="qwer" localSheetId="3" hidden="1">{"PI_Data",#N/A,TRUE,"P&amp;I Data"}</definedName>
    <definedName name="qwer" hidden="1">{"PI_Data",#N/A,TRUE,"P&amp;I Data"}</definedName>
    <definedName name="RampRateCol">14</definedName>
    <definedName name="RelPymtRateCol">15</definedName>
    <definedName name="Remove_Dental_Combined_Section_Check" hidden="1">#REF!</definedName>
    <definedName name="Remove_Dental_PPO_Max_Section_Check" hidden="1">#REF!</definedName>
    <definedName name="Remove_Dental_PPO_Section_Check" hidden="1">#REF!</definedName>
    <definedName name="report" localSheetId="3" hidden="1">{"Page1",#N/A,FALSE,"Allocation";"Page2",#N/A,FALSE,"Allocation";"Page3",#N/A,FALSE,"Allocation";"Page4",#N/A,FALSE,"Allocation";"Page5",#N/A,FALSE,"Allocation"}</definedName>
    <definedName name="report" hidden="1">{"Page1",#N/A,FALSE,"Allocation";"Page2",#N/A,FALSE,"Allocation";"Page3",#N/A,FALSE,"Allocation";"Page4",#N/A,FALSE,"Allocation";"Page5",#N/A,FALSE,"Allocation"}</definedName>
    <definedName name="RES_MTR">1.8</definedName>
    <definedName name="RiskAfterRecalcMacro" hidden="1">""</definedName>
    <definedName name="RiskAfterSimMacro" hidden="1">""</definedName>
    <definedName name="RiskAutoStopPercChange">1.5</definedName>
    <definedName name="RiskBeforeRecalcMacro" hidden="1">""</definedName>
    <definedName name="RiskBeforeSimMacro" hidden="1">""</definedName>
    <definedName name="RiskCollectDistributionSamples" hidden="1">2</definedName>
    <definedName name="RiskExcelReportsGoInNewWorkbook">TRUE</definedName>
    <definedName name="RiskExcelReportsToGenerate">0</definedName>
    <definedName name="RiskFixedSeed" hidden="1">1</definedName>
    <definedName name="RiskGenerateExcelReportsAtEndOfSimulation">FALSE</definedName>
    <definedName name="RiskHasSettings" hidden="1">7</definedName>
    <definedName name="RiskMinimizeOnStart" hidden="1">FALSE</definedName>
    <definedName name="RiskMonitorConvergence" hidden="1">FALSE</definedName>
    <definedName name="RiskMultipleCPUSupportEnabled" hidden="1">FALSE</definedName>
    <definedName name="RiskNumIterations" hidden="1">100</definedName>
    <definedName name="RiskNumSimulations" hidden="1">1</definedName>
    <definedName name="RiskPauseOnError" hidden="1">FALSE</definedName>
    <definedName name="RiskRealTimeResults">FALSE</definedName>
    <definedName name="RiskReportGraphFormat">0</definedName>
    <definedName name="RiskResultsUpdateFreq">100</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howRiskWindowAtEndOfSimulation">TRUE</definedName>
    <definedName name="RiskStandardRecalc" hidden="1">1</definedName>
    <definedName name="RiskStatFunctionsUpdateFreq">1</definedName>
    <definedName name="RiskTemplateSheetName">"myTemplate"</definedName>
    <definedName name="RiskUpdateDisplay" hidden="1">TRUE</definedName>
    <definedName name="RiskUpdateStatFunctions">TRUE</definedName>
    <definedName name="RiskUseDifferentSeedForEachSim" hidden="1">FALSE</definedName>
    <definedName name="RiskUseFixedSeed" hidden="1">FALSE</definedName>
    <definedName name="RiskUseMultipleCPUs" hidden="1">FALSE</definedName>
    <definedName name="RmrAsNsrRateCol">30</definedName>
    <definedName name="RmrAsRegRateCol">28</definedName>
    <definedName name="RmrAsRRRateCol">32</definedName>
    <definedName name="RmrAsSpinRateCol">29</definedName>
    <definedName name="RmrAsVoltRateCol">31</definedName>
    <definedName name="Rx_Demographics_Range" hidden="1">#REF!</definedName>
    <definedName name="Rx_Formulary_Analysis_Range" hidden="1">#REF!</definedName>
    <definedName name="Rx_Key_Statistics_Range" hidden="1">#REF!</definedName>
    <definedName name="Rx_Network_Analysis_Savings_Range" hidden="1">#REF!</definedName>
    <definedName name="Rx_paid_amt_prior" hidden="1">#REF!</definedName>
    <definedName name="Rx_Retail_vs_MOD_Impact_Range" hidden="1">#REF!</definedName>
    <definedName name="Rx_Top_30_Drugs_by_Claims_Range" hidden="1">#REF!</definedName>
    <definedName name="Rx_Top_30_Drugs_by_Paid_Range" hidden="1">#REF!</definedName>
    <definedName name="rxRebates2015_2017">#REF!</definedName>
    <definedName name="rxRebates2015_2020">#REF!</definedName>
    <definedName name="rxRebates2017_2021">#REF!</definedName>
    <definedName name="rxRebates2017_2023">#REF!</definedName>
    <definedName name="rxRebates2018_2022">#REF!</definedName>
    <definedName name="rxRebates2018_2023">#REF!</definedName>
    <definedName name="s" localSheetId="3" hidden="1">{"OUT_Early",#N/A,FALSE,"OUTPUT - Early";"OUT_Data",#N/A,FALSE,"OUTPUT - Data";"Calcs1",#N/A,FALSE,"Calc Shell";"Calcs2",#N/A,FALSE,"Calc Shell";"JS_Factors",#N/A,FALSE,"J&amp;S"}</definedName>
    <definedName name="s" hidden="1">{"OUT_Early",#N/A,FALSE,"OUTPUT - Early";"OUT_Data",#N/A,FALSE,"OUTPUT - Data";"Calcs1",#N/A,FALSE,"Calc Shell";"Calcs2",#N/A,FALSE,"Calc Shell";"JS_Factors",#N/A,FALSE,"J&amp;S"}</definedName>
    <definedName name="SAPBEXdnldView">"49BGT7GXT9EX51LLJXMJKZ8Y6"</definedName>
    <definedName name="SAPBEXhrIndnt">1</definedName>
    <definedName name="SAPBEXrevision" localSheetId="4" hidden="1">19</definedName>
    <definedName name="SAPBEXrevision">9</definedName>
    <definedName name="SAPBEXsysID">"BPR"</definedName>
    <definedName name="SAPBEXwbID" localSheetId="4" hidden="1">"4G878I4GVLIX09RFSSY659U7Q"</definedName>
    <definedName name="SAPBEXwbID">"3XY8MM4SHGBHT4B7F8XEIC63B"</definedName>
    <definedName name="SAPBEXwbID2">"3W3Y8WU9D4KB8I8XZYLB5WWMT"</definedName>
    <definedName name="SAPEXwbID1">"471C2VSNPC28U9XYPMV2AOH11"</definedName>
    <definedName name="Sav_Benefit_Dental_Range" hidden="1">#REF!</definedName>
    <definedName name="sbp_allowed_amt" hidden="1">#REF!</definedName>
    <definedName name="SBP_Network_Discount_Savings_Percent" hidden="1">#REF!</definedName>
    <definedName name="SBP_Percent_Allowed_Amount" hidden="1">#REF!</definedName>
    <definedName name="ScenName">[5]Index!$D$10</definedName>
    <definedName name="sdf" localSheetId="3" hidden="1">{"Page1",#N/A,FALSE,"Allocation";"Page2",#N/A,FALSE,"Allocation";"Page3",#N/A,FALSE,"Allocation";"Page4",#N/A,FALSE,"Allocation";"Page5",#N/A,FALSE,"Allocation"}</definedName>
    <definedName name="sdf" hidden="1">{"Page1",#N/A,FALSE,"Allocation";"Page2",#N/A,FALSE,"Allocation";"Page3",#N/A,FALSE,"Allocation";"Page4",#N/A,FALSE,"Allocation";"Page5",#N/A,FALSE,"Allocation"}</definedName>
    <definedName name="sds" localSheetId="3">{"Summary","1",FALSE,"Summary"}</definedName>
    <definedName name="sds">{"Summary","1",FALSE,"Summary"}</definedName>
    <definedName name="sdsb" localSheetId="3">{"Summary","1",FALSE,"Summary"}</definedName>
    <definedName name="sdsb">{"Summary","1",FALSE,"Summary"}</definedName>
    <definedName name="sencount">1</definedName>
    <definedName name="sfas" localSheetId="3">{"spreadsheet1-8","1",FALSE,"Scenarios 1-8";"spreadsheet1-8","2",FALSE,"Scenarios 1-8";"spreadsheet1-8","3",FALSE,"Scenarios 1-8";"spreadsheet1-8","4",FALSE,"Scenarios 1-8";"spreadsheet1-8","5",FALSE,"Scenarios 1-8";"spreadsheet1-8","6",FALSE,"Scenarios 1-8";"spreadsheet1-8","7",FALSE,"Scenarios 1-8";"spreadsheet1-8","8",FALSE,"Scenarios 1-8"}</definedName>
    <definedName name="sfas">{"spreadsheet1-8","1",FALSE,"Scenarios 1-8";"spreadsheet1-8","2",FALSE,"Scenarios 1-8";"spreadsheet1-8","3",FALSE,"Scenarios 1-8";"spreadsheet1-8","4",FALSE,"Scenarios 1-8";"spreadsheet1-8","5",FALSE,"Scenarios 1-8";"spreadsheet1-8","6",FALSE,"Scenarios 1-8";"spreadsheet1-8","7",FALSE,"Scenarios 1-8";"spreadsheet1-8","8",FALSE,"Scenarios 1-8"}</definedName>
    <definedName name="ship2000" localSheetId="3" hidden="1">{#N/A,#N/A,FALSE,"Perf Highlights";#N/A,#N/A,FALSE,"Consol Highlights";#N/A,#N/A,FALSE,"Consol Earnings";#N/A,#N/A,FALSE,"Consol Balance Sheet";#N/A,#N/A,FALSE,"LSNA Company Results";#N/A,#N/A,FALSE,"LSI Company Results";#N/A,#N/A,FALSE,"Corporate Results";#N/A,#N/A,FALSE,"Corp Expenses";#N/A,#N/A,FALSE,"Unit Sales";#N/A,#N/A,FALSE,"Dollar Sales";#N/A,#N/A,FALSE,"Management Earnings";#N/A,#N/A,FALSE,"Inventory";#N/A,#N/A,FALSE,"Receivables"}</definedName>
    <definedName name="ship2000" hidden="1">{#N/A,#N/A,FALSE,"Perf Highlights";#N/A,#N/A,FALSE,"Consol Highlights";#N/A,#N/A,FALSE,"Consol Earnings";#N/A,#N/A,FALSE,"Consol Balance Sheet";#N/A,#N/A,FALSE,"LSNA Company Results";#N/A,#N/A,FALSE,"LSI Company Results";#N/A,#N/A,FALSE,"Corporate Results";#N/A,#N/A,FALSE,"Corp Expenses";#N/A,#N/A,FALSE,"Unit Sales";#N/A,#N/A,FALSE,"Dollar Sales";#N/A,#N/A,FALSE,"Management Earnings";#N/A,#N/A,FALSE,"Inventory";#N/A,#N/A,FALSE,"Receivables"}</definedName>
    <definedName name="ship2000r" localSheetId="3" hidden="1">{#N/A,#N/A,FALSE,"Perf Highlights";#N/A,#N/A,FALSE,"Consol Highlights";#N/A,#N/A,FALSE,"Consol Earnings";#N/A,#N/A,FALSE,"Consol Balance Sheet";#N/A,#N/A,FALSE,"LSNA Company Results";#N/A,#N/A,FALSE,"LSI Company Results";#N/A,#N/A,FALSE,"Corporate Results";#N/A,#N/A,FALSE,"Corp Expenses";#N/A,#N/A,FALSE,"Unit Sales";#N/A,#N/A,FALSE,"Dollar Sales";#N/A,#N/A,FALSE,"Management Earnings";#N/A,#N/A,FALSE,"Inventory";#N/A,#N/A,FALSE,"Receivables"}</definedName>
    <definedName name="ship2000r" hidden="1">{#N/A,#N/A,FALSE,"Perf Highlights";#N/A,#N/A,FALSE,"Consol Highlights";#N/A,#N/A,FALSE,"Consol Earnings";#N/A,#N/A,FALSE,"Consol Balance Sheet";#N/A,#N/A,FALSE,"LSNA Company Results";#N/A,#N/A,FALSE,"LSI Company Results";#N/A,#N/A,FALSE,"Corporate Results";#N/A,#N/A,FALSE,"Corp Expenses";#N/A,#N/A,FALSE,"Unit Sales";#N/A,#N/A,FALSE,"Dollar Sales";#N/A,#N/A,FALSE,"Management Earnings";#N/A,#N/A,FALSE,"Inventory";#N/A,#N/A,FALSE,"Receivables"}</definedName>
    <definedName name="ship2001" localSheetId="3" hidden="1">{#N/A,#N/A,FALSE,"Perf Highlights";#N/A,#N/A,FALSE,"Consol Highlights";#N/A,#N/A,FALSE,"Consol Earnings";#N/A,#N/A,FALSE,"Consol Balance Sheet";#N/A,#N/A,FALSE,"LSNA Company Results";#N/A,#N/A,FALSE,"LSI Company Results";#N/A,#N/A,FALSE,"Corporate Results";#N/A,#N/A,FALSE,"Corp Expenses";#N/A,#N/A,FALSE,"Unit Sales";#N/A,#N/A,FALSE,"Dollar Sales";#N/A,#N/A,FALSE,"Management Earnings";#N/A,#N/A,FALSE,"Inventory";#N/A,#N/A,FALSE,"Receivables"}</definedName>
    <definedName name="ship2001" hidden="1">{#N/A,#N/A,FALSE,"Perf Highlights";#N/A,#N/A,FALSE,"Consol Highlights";#N/A,#N/A,FALSE,"Consol Earnings";#N/A,#N/A,FALSE,"Consol Balance Sheet";#N/A,#N/A,FALSE,"LSNA Company Results";#N/A,#N/A,FALSE,"LSI Company Results";#N/A,#N/A,FALSE,"Corporate Results";#N/A,#N/A,FALSE,"Corp Expenses";#N/A,#N/A,FALSE,"Unit Sales";#N/A,#N/A,FALSE,"Dollar Sales";#N/A,#N/A,FALSE,"Management Earnings";#N/A,#N/A,FALSE,"Inventory";#N/A,#N/A,FALSE,"Receivables"}</definedName>
    <definedName name="Shutdown_power_req_col">37</definedName>
    <definedName name="SI_ER_VISITS_FOOTNOTE_DESCRIPTION" hidden="1">#REF!</definedName>
    <definedName name="SI_EXEC_SUMMARY_RANGE_ROW7_ROW83" hidden="1">#REF!</definedName>
    <definedName name="SI_EXEC_SUMMARY_RANGE_ROW71_ROW82" hidden="1">#REF!</definedName>
    <definedName name="si_exec_summary_row44" hidden="1">#REF!</definedName>
    <definedName name="si_exec_summary_rows12_rows13" hidden="1">#REF!</definedName>
    <definedName name="si_exec_summary_rows56_rows65" hidden="1">#REF!</definedName>
    <definedName name="si_exec_summary_rows7_rows82" hidden="1">#REF!</definedName>
    <definedName name="si_exec_summary_rows7_rows84" hidden="1">#REF!</definedName>
    <definedName name="si_exec_summary_rows71_rows83" hidden="1">#REF!</definedName>
    <definedName name="SI_Executive_Summary_Home" hidden="1">#REF!</definedName>
    <definedName name="SI_Executive_Summary_Page" hidden="1">#REF!</definedName>
    <definedName name="SI_Executive_Summary_Page_NoData_Text" hidden="1">#REF!</definedName>
    <definedName name="SI_Executive_Summary_Range" hidden="1">#REF!</definedName>
    <definedName name="SI_Rx_Paid_Current" hidden="1">#REF!</definedName>
    <definedName name="solver_lin" hidden="1">0</definedName>
    <definedName name="solver_num" hidden="1">0</definedName>
    <definedName name="solver_opt" hidden="1">#REF!</definedName>
    <definedName name="solver_typ" hidden="1">1</definedName>
    <definedName name="solver_val" hidden="1">0</definedName>
    <definedName name="Spend">[3]Lists!$F$3:$F$11</definedName>
    <definedName name="SPWS_WBID">"368E718B-E1E9-11D2-B734-0090271C9EC2"</definedName>
    <definedName name="SPWS_WSID">"368E718F-E1E9-11D2-B734-0090271C9EC2"</definedName>
    <definedName name="ssd" localSheetId="3">{"spreadsheet1-8","1",FALSE,"Scenarios 1-8";"spreadsheet1-8","2",FALSE,"Scenarios 1-8";"spreadsheet1-8","3",FALSE,"Scenarios 1-8";"spreadsheet1-8","4",FALSE,"Scenarios 1-8";"spreadsheet1-8","5",FALSE,"Scenarios 1-8";"spreadsheet1-8","6",FALSE,"Scenarios 1-8";"spreadsheet1-8","7",FALSE,"Scenarios 1-8";"spreadsheet1-8","8",FALSE,"Scenarios 1-8"}</definedName>
    <definedName name="ssd">{"spreadsheet1-8","1",FALSE,"Scenarios 1-8";"spreadsheet1-8","2",FALSE,"Scenarios 1-8";"spreadsheet1-8","3",FALSE,"Scenarios 1-8";"spreadsheet1-8","4",FALSE,"Scenarios 1-8";"spreadsheet1-8","5",FALSE,"Scenarios 1-8";"spreadsheet1-8","6",FALSE,"Scenarios 1-8";"spreadsheet1-8","7",FALSE,"Scenarios 1-8";"spreadsheet1-8","8",FALSE,"Scenarios 1-8"}</definedName>
    <definedName name="ssdb" localSheetId="3">{"spreadsheet1-8","1",FALSE,"Scenarios 1-8";"spreadsheet1-8","2",FALSE,"Scenarios 1-8";"spreadsheet1-8","3",FALSE,"Scenarios 1-8";"spreadsheet1-8","4",FALSE,"Scenarios 1-8";"spreadsheet1-8","5",FALSE,"Scenarios 1-8";"spreadsheet1-8","6",FALSE,"Scenarios 1-8";"spreadsheet1-8","7",FALSE,"Scenarios 1-8";"spreadsheet1-8","8",FALSE,"Scenarios 1-8"}</definedName>
    <definedName name="ssdb">{"spreadsheet1-8","1",FALSE,"Scenarios 1-8";"spreadsheet1-8","2",FALSE,"Scenarios 1-8";"spreadsheet1-8","3",FALSE,"Scenarios 1-8";"spreadsheet1-8","4",FALSE,"Scenarios 1-8";"spreadsheet1-8","5",FALSE,"Scenarios 1-8";"spreadsheet1-8","6",FALSE,"Scenarios 1-8";"spreadsheet1-8","7",FALSE,"Scenarios 1-8";"spreadsheet1-8","8",FALSE,"Scenarios 1-8"}</definedName>
    <definedName name="Startup_leadtime_gt_72hr_col">38</definedName>
    <definedName name="Startup_leadtime_lt_72_gt_8hr_col">39</definedName>
    <definedName name="Startup_leadtime_lt_8hr_col">40</definedName>
    <definedName name="Summary_by_Product_Range" hidden="1">#REF!</definedName>
    <definedName name="SummerCapacityCol">2</definedName>
    <definedName name="T" localSheetId="3" hidden="1">{"PI_Data",#N/A,TRUE,"P&amp;I Data"}</definedName>
    <definedName name="T" hidden="1">{"PI_Data",#N/A,TRUE,"P&amp;I Data"}</definedName>
    <definedName name="TechDes">47</definedName>
    <definedName name="Teresa" localSheetId="3" hidden="1">{#N/A,#N/A,FALSE,"Perf Highlights";#N/A,#N/A,FALSE,"Consol Highlights";#N/A,#N/A,FALSE,"Variance Analysis (Q)";#N/A,#N/A,FALSE,"Consol Earnings";#N/A,#N/A,FALSE,"Consol Cash Flow (Q)";#N/A,#N/A,FALSE,"Consol Balance Sheet";#N/A,#N/A,FALSE,"CSSC and CSI Expenses (Q)";#N/A,#N/A,FALSE,"LSNA Company Results";#N/A,#N/A,FALSE,"LSI Company Results";#N/A,#N/A,FALSE,"Corporate Results";#N/A,#N/A,FALSE,"Corp Expenses";#N/A,#N/A,FALSE,"Unit Sales";#N/A,#N/A,FALSE,"Dollar Sales";#N/A,#N/A,FALSE,"Management Earnings";#N/A,#N/A,FALSE,"Inventory";#N/A,#N/A,FALSE,"Receivables";#N/A,#N/A,FALSE,"CF From Ops (Q)";#N/A,#N/A,FALSE,"Gross Margin % (Q)";#N/A,#N/A,FALSE,"Mgmt Earnings % (Q)";#N/A,#N/A,FALSE,"Operating Expense % (Q)";#N/A,#N/A,FALSE,"Avg Unit SP (Q)";#N/A,#N/A,FALSE,"Avg Mgmt Inv-ROI (Q)";#N/A,#N/A,FALSE,"Capital"}</definedName>
    <definedName name="Teresa" hidden="1">{#N/A,#N/A,FALSE,"Perf Highlights";#N/A,#N/A,FALSE,"Consol Highlights";#N/A,#N/A,FALSE,"Variance Analysis (Q)";#N/A,#N/A,FALSE,"Consol Earnings";#N/A,#N/A,FALSE,"Consol Cash Flow (Q)";#N/A,#N/A,FALSE,"Consol Balance Sheet";#N/A,#N/A,FALSE,"CSSC and CSI Expenses (Q)";#N/A,#N/A,FALSE,"LSNA Company Results";#N/A,#N/A,FALSE,"LSI Company Results";#N/A,#N/A,FALSE,"Corporate Results";#N/A,#N/A,FALSE,"Corp Expenses";#N/A,#N/A,FALSE,"Unit Sales";#N/A,#N/A,FALSE,"Dollar Sales";#N/A,#N/A,FALSE,"Management Earnings";#N/A,#N/A,FALSE,"Inventory";#N/A,#N/A,FALSE,"Receivables";#N/A,#N/A,FALSE,"CF From Ops (Q)";#N/A,#N/A,FALSE,"Gross Margin % (Q)";#N/A,#N/A,FALSE,"Mgmt Earnings % (Q)";#N/A,#N/A,FALSE,"Operating Expense % (Q)";#N/A,#N/A,FALSE,"Avg Unit SP (Q)";#N/A,#N/A,FALSE,"Avg Mgmt Inv-ROI (Q)";#N/A,#N/A,FALSE,"Capital"}</definedName>
    <definedName name="text">"($ in '000s)"</definedName>
    <definedName name="thousands">#REF!</definedName>
    <definedName name="toc_report_name" hidden="1">#REF!</definedName>
    <definedName name="Top25_Services_by_Dollar_Dental_Range" hidden="1">#REF!</definedName>
    <definedName name="TP_Foot2" hidden="1">"MAERCKK"</definedName>
    <definedName name="TP_Footer_LTD" hidden="1">"David Lindberg"</definedName>
    <definedName name="TP_Footer_Path" hidden="1">"C:\Documents and Settings\corbinp\My Documents\PG&amp;E\"</definedName>
    <definedName name="TP_Footer_User" hidden="1">"kanew"</definedName>
    <definedName name="TP_Footer_Version" hidden="1">"v4.00"</definedName>
    <definedName name="treeList">"01000000000000000000000000000000000000000000000000000000000000000000000000000000000000000000000000000000000000000000000000000000000000000000000000000000000000000000000000000000000000000000000000000000"</definedName>
    <definedName name="Trend_Analysis_Dental_Range" hidden="1">#REF!</definedName>
    <definedName name="Trend_Analysis_Medical_Range" hidden="1">#REF!</definedName>
    <definedName name="Trend_Anthem20152016">#REF!</definedName>
    <definedName name="Trend_Anthem20162017">#REF!</definedName>
    <definedName name="Trend_Dental20152016">#REF!</definedName>
    <definedName name="Trend_Dental20162017">#REF!</definedName>
    <definedName name="Trend_ESI20152016">#REF!</definedName>
    <definedName name="Trend_ESI20162017">#REF!</definedName>
    <definedName name="Trend_HRA20152016">#REF!</definedName>
    <definedName name="Trend_HRA20162017">#REF!</definedName>
    <definedName name="Trend_Kaiser20152016">#REF!</definedName>
    <definedName name="Trend_Kaiser20162017">#REF!</definedName>
    <definedName name="Trend_KaiserRx20152016">#REF!</definedName>
    <definedName name="Trend_KaiserRx20162017">#REF!</definedName>
    <definedName name="Trend_Vision20152016">#REF!</definedName>
    <definedName name="Trend_Vision20162017">#REF!</definedName>
    <definedName name="Trend_VO20152016">#REF!</definedName>
    <definedName name="Trend_VO20162017">#REF!</definedName>
    <definedName name="Trend_VO20172018">#REF!</definedName>
    <definedName name="Trend_VO20182019">#REF!</definedName>
    <definedName name="txtMillions">"($ in Millions)"</definedName>
    <definedName name="txtThousands">"($ in Thousands)"</definedName>
    <definedName name="UnitCondition">!$B$1</definedName>
    <definedName name="UnitSumMonthlyData">"UnitSumMonthlyData!R1C1:R1377C31"</definedName>
    <definedName name="UP_MW">43</definedName>
    <definedName name="UP_Percent">42</definedName>
    <definedName name="Util_Proc_Dental_Range" hidden="1">#REF!</definedName>
    <definedName name="VarOMCostCol">17</definedName>
    <definedName name="Verision" localSheetId="3" hidden="1">{"Page1",#N/A,FALSE,"Allocation";"Page2",#N/A,FALSE,"Allocation";"Page3",#N/A,FALSE,"Allocation";"Page4",#N/A,FALSE,"Allocation";"Page5",#N/A,FALSE,"Allocation"}</definedName>
    <definedName name="Verision" hidden="1">{"Page1",#N/A,FALSE,"Allocation";"Page2",#N/A,FALSE,"Allocation";"Page3",#N/A,FALSE,"Allocation";"Page4",#N/A,FALSE,"Allocation";"Page5",#N/A,FALSE,"Allocation"}</definedName>
    <definedName name="VOAnthemAct_2014">#REF!</definedName>
    <definedName name="VOAnthemAct_2015">#REF!</definedName>
    <definedName name="VOAnthemAct_2016">#REF!</definedName>
    <definedName name="VOAnthemAct_2017">#REF!</definedName>
    <definedName name="VOAnthemAct_2018">#REF!</definedName>
    <definedName name="VOAnthemAct_2019">#REF!</definedName>
    <definedName name="VOAnthemAct_2020">#REF!</definedName>
    <definedName name="VOAnthemAct_2021">#REF!</definedName>
    <definedName name="VOAnthemAct_2022">#REF!</definedName>
    <definedName name="VOAnthemAct_2023">#REF!</definedName>
    <definedName name="VOKaiserActRet_2014">#REF!</definedName>
    <definedName name="VoKaiserActRet_2015">#REF!</definedName>
    <definedName name="VOKaiserActRet_2016">#REF!</definedName>
    <definedName name="VOKaiserActRet_2017">#REF!</definedName>
    <definedName name="VOKaiserActRet_2018">#REF!</definedName>
    <definedName name="VOKaiserActRet_2019">#REF!</definedName>
    <definedName name="VOKaiserActRet_2020">#REF!</definedName>
    <definedName name="VOKaiserActRet_2021">#REF!</definedName>
    <definedName name="VOKaiserActRet_2022">#REF!</definedName>
    <definedName name="VOKaiserActRet_2023">#REF!</definedName>
    <definedName name="VSPFee_2014">#REF!</definedName>
    <definedName name="VSPFee_2015">#REF!</definedName>
    <definedName name="VSPFee_2016">#REF!</definedName>
    <definedName name="VSPFee_2017">#REF!</definedName>
    <definedName name="VSPFee_2018">#REF!</definedName>
    <definedName name="VSPFee_2019">#REF!</definedName>
    <definedName name="VSPFee_2020">#REF!</definedName>
    <definedName name="VSPFee_2021">#REF!</definedName>
    <definedName name="VSPFee_2022">#REF!</definedName>
    <definedName name="VSPFee_2023">#REF!</definedName>
    <definedName name="w" localSheetId="3">{"spreadsheet1-8","1",FALSE,"Scenarios 1-8";"spreadsheet1-8","2",FALSE,"Scenarios 1-8";"spreadsheet1-8","3",FALSE,"Scenarios 1-8";"spreadsheet1-8","4",FALSE,"Scenarios 1-8";"spreadsheet1-8","5",FALSE,"Scenarios 1-8";"spreadsheet1-8","6",FALSE,"Scenarios 1-8";"spreadsheet1-8","7",FALSE,"Scenarios 1-8";"spreadsheet1-8","8",FALSE,"Scenarios 1-8"}</definedName>
    <definedName name="w">{"spreadsheet1-8","1",FALSE,"Scenarios 1-8";"spreadsheet1-8","2",FALSE,"Scenarios 1-8";"spreadsheet1-8","3",FALSE,"Scenarios 1-8";"spreadsheet1-8","4",FALSE,"Scenarios 1-8";"spreadsheet1-8","5",FALSE,"Scenarios 1-8";"spreadsheet1-8","6",FALSE,"Scenarios 1-8";"spreadsheet1-8","7",FALSE,"Scenarios 1-8";"spreadsheet1-8","8",FALSE,"Scenarios 1-8"}</definedName>
    <definedName name="whocares" localSheetId="3" hidden="1">{"Page1",#N/A,FALSE,"Allocation";"Page2",#N/A,FALSE,"Allocation";"Page3",#N/A,FALSE,"Allocation";"Page4",#N/A,FALSE,"Allocation";"Page5",#N/A,FALSE,"Allocation"}</definedName>
    <definedName name="whocares" hidden="1">{"Page1",#N/A,FALSE,"Allocation";"Page2",#N/A,FALSE,"Allocation";"Page3",#N/A,FALSE,"Allocation";"Page4",#N/A,FALSE,"Allocation";"Page5",#N/A,FALSE,"Allocation"}</definedName>
    <definedName name="WinterCapacityCol">3</definedName>
    <definedName name="wrm.NORM_LATE.Age66" localSheetId="3" hidden="1">{"OUTPUT",#N/A,FALSE,"OUTPUT - Norm&amp;Late";"OUT_Data",#N/A,FALSE,"OUTPUT - Data";"Calcs1",#N/A,FALSE,"Calc Shell";"Calcs2",#N/A,FALSE,"Calc Shell";"JS_Factors",#N/A,FALSE,"J&amp;S"}</definedName>
    <definedName name="wrm.NORM_LATE.Age66" hidden="1">{"OUTPUT",#N/A,FALSE,"OUTPUT - Norm&amp;Late";"OUT_Data",#N/A,FALSE,"OUTPUT - Data";"Calcs1",#N/A,FALSE,"Calc Shell";"Calcs2",#N/A,FALSE,"Calc Shell";"JS_Factors",#N/A,FALSE,"J&amp;S"}</definedName>
    <definedName name="wrn.Accelerated." localSheetId="3" hidden="1">{#N/A,#N/A,FALSE,"CTC Summary - EOY";#N/A,#N/A,FALSE,"CTC Summary - Wtavg"}</definedName>
    <definedName name="wrn.Accelerated." localSheetId="4" hidden="1">{#N/A,#N/A,FALSE,"CTC Summary - EOY";#N/A,#N/A,FALSE,"CTC Summary - Wtavg"}</definedName>
    <definedName name="wrn.Accelerated." hidden="1">{#N/A,#N/A,FALSE,"CTC Summary - EOY";#N/A,#N/A,FALSE,"CTC Summary - Wtavg"}</definedName>
    <definedName name="wrn.accellerated1" localSheetId="3" hidden="1">{#N/A,#N/A,FALSE,"CTC Summary - EOY";#N/A,#N/A,FALSE,"CTC Summary - Wtavg"}</definedName>
    <definedName name="wrn.accellerated1" hidden="1">{#N/A,#N/A,FALSE,"CTC Summary - EOY";#N/A,#N/A,FALSE,"CTC Summary - Wtavg"}</definedName>
    <definedName name="wrn.Approval." localSheetId="3" hidden="1">{#N/A,#N/A,FALSE,"Approval Form"}</definedName>
    <definedName name="wrn.Approval." hidden="1">{#N/A,#N/A,FALSE,"Approval Form"}</definedName>
    <definedName name="wrn.Approval2." localSheetId="3" hidden="1">{#N/A,#N/A,FALSE,"Approval2"}</definedName>
    <definedName name="wrn.Approval2." hidden="1">{#N/A,#N/A,FALSE,"Approval2"}</definedName>
    <definedName name="wrn.Calculations." localSheetId="3" hidden="1">{"Calcs1",#N/A,FALSE,"Calc Shell";"Calcs2",#N/A,FALSE,"Calc Shell"}</definedName>
    <definedName name="wrn.Calculations." hidden="1">{"Calcs1",#N/A,FALSE,"Calc Shell";"Calcs2",#N/A,FALSE,"Calc Shell"}</definedName>
    <definedName name="wrn.Calculations.age66" localSheetId="3" hidden="1">{"Calcs1",#N/A,FALSE,"Calc Shell";"Calcs2",#N/A,FALSE,"Calc Shell"}</definedName>
    <definedName name="wrn.Calculations.age66" hidden="1">{"Calcs1",#N/A,FALSE,"Calc Shell";"Calcs2",#N/A,FALSE,"Calc Shell"}</definedName>
    <definedName name="wrn.Calculations.Age67" localSheetId="3" hidden="1">{"Calcs1",#N/A,FALSE,"Calc Shell";"Calcs2",#N/A,FALSE,"Calc Shell"}</definedName>
    <definedName name="wrn.Calculations.Age67" hidden="1">{"Calcs1",#N/A,FALSE,"Calc Shell";"Calcs2",#N/A,FALSE,"Calc Shell"}</definedName>
    <definedName name="wrn.Calculations.age67." localSheetId="3" hidden="1">{"Calcs1",#N/A,FALSE,"Calc Shell";"Calcs2",#N/A,FALSE,"Calc Shell"}</definedName>
    <definedName name="wrn.Calculations.age67." hidden="1">{"Calcs1",#N/A,FALSE,"Calc Shell";"Calcs2",#N/A,FALSE,"Calc Shell"}</definedName>
    <definedName name="wrn.Cosmos._.Report." localSheetId="3" hidden="1">{#N/A,#N/A,FALSE,"Cosmos Report"}</definedName>
    <definedName name="wrn.Cosmos._.Report." hidden="1">{#N/A,#N/A,FALSE,"Cosmos Report"}</definedName>
    <definedName name="wrn.EARLY." localSheetId="3" hidden="1">{"OUT_Early",#N/A,FALSE,"OUTPUT - Early";"OUT_Data",#N/A,FALSE,"OUTPUT - Data";"Calcs1",#N/A,FALSE,"Calc Shell";"Calcs2",#N/A,FALSE,"Calc Shell";"JS_Factors",#N/A,FALSE,"J&amp;S"}</definedName>
    <definedName name="wrn.EARLY." hidden="1">{"OUT_Early",#N/A,FALSE,"OUTPUT - Early";"OUT_Data",#N/A,FALSE,"OUTPUT - Data";"Calcs1",#N/A,FALSE,"Calc Shell";"Calcs2",#N/A,FALSE,"Calc Shell";"JS_Factors",#N/A,FALSE,"J&amp;S"}</definedName>
    <definedName name="wrn.EARLY.Age66" localSheetId="3" hidden="1">{"OUT_Early",#N/A,FALSE,"OUTPUT - Early";"OUT_Data",#N/A,FALSE,"OUTPUT - Data";"Calcs1",#N/A,FALSE,"Calc Shell";"Calcs2",#N/A,FALSE,"Calc Shell";"JS_Factors",#N/A,FALSE,"J&amp;S"}</definedName>
    <definedName name="wrn.EARLY.Age66" hidden="1">{"OUT_Early",#N/A,FALSE,"OUTPUT - Early";"OUT_Data",#N/A,FALSE,"OUTPUT - Data";"Calcs1",#N/A,FALSE,"Calc Shell";"Calcs2",#N/A,FALSE,"Calc Shell";"JS_Factors",#N/A,FALSE,"J&amp;S"}</definedName>
    <definedName name="wrn.EARLY.Age67" localSheetId="3" hidden="1">{"OUT_Early",#N/A,FALSE,"OUTPUT - Early";"OUT_Data",#N/A,FALSE,"OUTPUT - Data";"Calcs1",#N/A,FALSE,"Calc Shell";"Calcs2",#N/A,FALSE,"Calc Shell";"JS_Factors",#N/A,FALSE,"J&amp;S"}</definedName>
    <definedName name="wrn.EARLY.Age67" hidden="1">{"OUT_Early",#N/A,FALSE,"OUTPUT - Early";"OUT_Data",#N/A,FALSE,"OUTPUT - Data";"Calcs1",#N/A,FALSE,"Calc Shell";"Calcs2",#N/A,FALSE,"Calc Shell";"JS_Factors",#N/A,FALSE,"J&amp;S"}</definedName>
    <definedName name="wrn.EARLY.Age67." localSheetId="3" hidden="1">{"OUT_Early",#N/A,FALSE,"OUTPUT - Early";"OUT_Data",#N/A,FALSE,"OUTPUT - Data";"Calcs1",#N/A,FALSE,"Calc Shell";"Calcs2",#N/A,FALSE,"Calc Shell";"JS_Factors",#N/A,FALSE,"J&amp;S"}</definedName>
    <definedName name="wrn.EARLY.Age67." hidden="1">{"OUT_Early",#N/A,FALSE,"OUTPUT - Early";"OUT_Data",#N/A,FALSE,"OUTPUT - Data";"Calcs1",#N/A,FALSE,"Calc Shell";"Calcs2",#N/A,FALSE,"Calc Shell";"JS_Factors",#N/A,FALSE,"J&amp;S"}</definedName>
    <definedName name="wrn.Medical._.Ratio." localSheetId="3" hidden="1">{#N/A,#N/A,FALSE,"Medical Ratio"}</definedName>
    <definedName name="wrn.Medical._.Ratio." hidden="1">{#N/A,#N/A,FALSE,"Medical Ratio"}</definedName>
    <definedName name="wrn.Monthly._.Report._.less._.TOC." localSheetId="3" hidden="1">{#N/A,#N/A,FALSE,"Perf Highlights";#N/A,#N/A,FALSE,"Consol Highlights";#N/A,#N/A,FALSE,"Consol Earnings";#N/A,#N/A,FALSE,"Consol Balance Sheet";#N/A,#N/A,FALSE,"LSNA Company Results";#N/A,#N/A,FALSE,"LSI Company Results";#N/A,#N/A,FALSE,"Corporate Results";#N/A,#N/A,FALSE,"Corp Expenses";#N/A,#N/A,FALSE,"Unit Sales";#N/A,#N/A,FALSE,"Dollar Sales";#N/A,#N/A,FALSE,"Management Earnings";#N/A,#N/A,FALSE,"Inventory";#N/A,#N/A,FALSE,"Receivables"}</definedName>
    <definedName name="wrn.Monthly._.Report._.less._.TOC." hidden="1">{#N/A,#N/A,FALSE,"Perf Highlights";#N/A,#N/A,FALSE,"Consol Highlights";#N/A,#N/A,FALSE,"Consol Earnings";#N/A,#N/A,FALSE,"Consol Balance Sheet";#N/A,#N/A,FALSE,"LSNA Company Results";#N/A,#N/A,FALSE,"LSI Company Results";#N/A,#N/A,FALSE,"Corporate Results";#N/A,#N/A,FALSE,"Corp Expenses";#N/A,#N/A,FALSE,"Unit Sales";#N/A,#N/A,FALSE,"Dollar Sales";#N/A,#N/A,FALSE,"Management Earnings";#N/A,#N/A,FALSE,"Inventory";#N/A,#N/A,FALSE,"Receivables"}</definedName>
    <definedName name="wrn.NORM_LATE." localSheetId="3" hidden="1">{"OUTPUT",#N/A,FALSE,"OUTPUT - Norm&amp;Late";"OUT_Data",#N/A,FALSE,"OUTPUT - Data";"Calcs1",#N/A,FALSE,"Calc Shell";"Calcs2",#N/A,FALSE,"Calc Shell";"JS_Factors",#N/A,FALSE,"J&amp;S"}</definedName>
    <definedName name="wrn.NORM_LATE." hidden="1">{"OUTPUT",#N/A,FALSE,"OUTPUT - Norm&amp;Late";"OUT_Data",#N/A,FALSE,"OUTPUT - Data";"Calcs1",#N/A,FALSE,"Calc Shell";"Calcs2",#N/A,FALSE,"Calc Shell";"JS_Factors",#N/A,FALSE,"J&amp;S"}</definedName>
    <definedName name="wrn.NORM_Late.age67" localSheetId="3" hidden="1">{"OUTPUT",#N/A,FALSE,"OUTPUT - Norm&amp;Late";"OUT_Data",#N/A,FALSE,"OUTPUT - Data";"Calcs1",#N/A,FALSE,"Calc Shell";"Calcs2",#N/A,FALSE,"Calc Shell";"JS_Factors",#N/A,FALSE,"J&amp;S"}</definedName>
    <definedName name="wrn.NORM_Late.age67" hidden="1">{"OUTPUT",#N/A,FALSE,"OUTPUT - Norm&amp;Late";"OUT_Data",#N/A,FALSE,"OUTPUT - Data";"Calcs1",#N/A,FALSE,"Calc Shell";"Calcs2",#N/A,FALSE,"Calc Shell";"JS_Factors",#N/A,FALSE,"J&amp;S"}</definedName>
    <definedName name="wrn.PI_Report." localSheetId="3" hidden="1">{"PI_Data",#N/A,TRUE,"P&amp;I Data"}</definedName>
    <definedName name="wrn.PI_Report." localSheetId="4" hidden="1">{"PI_Data",#N/A,TRUE,"P&amp;I Data"}</definedName>
    <definedName name="wrn.PI_Report." hidden="1">{"PI_Data",#N/A,TRUE,"P&amp;I Data"}</definedName>
    <definedName name="wrn.Print._.1_8." localSheetId="3">{"spreadsheet1-8","1",FALSE,"Scenarios 1-8";"spreadsheet1-8","2",FALSE,"Scenarios 1-8";"spreadsheet1-8","3",FALSE,"Scenarios 1-8";"spreadsheet1-8","4",FALSE,"Scenarios 1-8";"spreadsheet1-8","5",FALSE,"Scenarios 1-8";"spreadsheet1-8","6",FALSE,"Scenarios 1-8";"spreadsheet1-8","7",FALSE,"Scenarios 1-8";"spreadsheet1-8","8",FALSE,"Scenarios 1-8"}</definedName>
    <definedName name="wrn.Print._.1_8.">{"spreadsheet1-8","1",FALSE,"Scenarios 1-8";"spreadsheet1-8","2",FALSE,"Scenarios 1-8";"spreadsheet1-8","3",FALSE,"Scenarios 1-8";"spreadsheet1-8","4",FALSE,"Scenarios 1-8";"spreadsheet1-8","5",FALSE,"Scenarios 1-8";"spreadsheet1-8","6",FALSE,"Scenarios 1-8";"spreadsheet1-8","7",FALSE,"Scenarios 1-8";"spreadsheet1-8","8",FALSE,"Scenarios 1-8"}</definedName>
    <definedName name="wrn.Print._.9_16." localSheetId="3">{"Spreadsheet9-16","9",FALSE,"Scenarios 9-16";"Spreadsheet9-16","10",FALSE,"Scenarios 9-16";"Spreadsheet9-16","11",FALSE,"Scenarios 9-16";"Spreadsheet9-16","12",FALSE,"Scenarios 9-16";"Spreadsheet9-16","13",FALSE,"Scenarios 9-16";"Spreadsheet9-16","14",FALSE,"Scenarios 9-16";"Spreadsheet9-16","15",FALSE,"Scenarios 9-16";"Spreadsheet9-16","16",FALSE,"Scenarios 9-16"}</definedName>
    <definedName name="wrn.Print._.9_16.">{"Spreadsheet9-16","9",FALSE,"Scenarios 9-16";"Spreadsheet9-16","10",FALSE,"Scenarios 9-16";"Spreadsheet9-16","11",FALSE,"Scenarios 9-16";"Spreadsheet9-16","12",FALSE,"Scenarios 9-16";"Spreadsheet9-16","13",FALSE,"Scenarios 9-16";"Spreadsheet9-16","14",FALSE,"Scenarios 9-16";"Spreadsheet9-16","15",FALSE,"Scenarios 9-16";"Spreadsheet9-16","16",FALSE,"Scenarios 9-16"}</definedName>
    <definedName name="wrn.Qutrly._.Report._.less._.TOC." localSheetId="3" hidden="1">{#N/A,#N/A,FALSE,"Perf Highlights";#N/A,#N/A,FALSE,"Consol Highlights";#N/A,#N/A,FALSE,"Variance Analysis (Q)";#N/A,#N/A,FALSE,"Consol Earnings";#N/A,#N/A,FALSE,"Consol Cash Flow (Q)";#N/A,#N/A,FALSE,"Consol Balance Sheet";#N/A,#N/A,FALSE,"CSSC and CSI Expenses (Q)";#N/A,#N/A,FALSE,"LSNA Company Results";#N/A,#N/A,FALSE,"LSI Company Results";#N/A,#N/A,FALSE,"Corporate Results";#N/A,#N/A,FALSE,"Corp Expenses";#N/A,#N/A,FALSE,"Unit Sales";#N/A,#N/A,FALSE,"Dollar Sales";#N/A,#N/A,FALSE,"Management Earnings";#N/A,#N/A,FALSE,"Inventory";#N/A,#N/A,FALSE,"Receivables";#N/A,#N/A,FALSE,"CF From Ops (Q)";#N/A,#N/A,FALSE,"Gross Margin % (Q)";#N/A,#N/A,FALSE,"Mgmt Earnings % (Q)";#N/A,#N/A,FALSE,"Operating Expense % (Q)";#N/A,#N/A,FALSE,"Avg Unit SP (Q)";#N/A,#N/A,FALSE,"Avg Mgmt Inv-ROI (Q)";#N/A,#N/A,FALSE,"Capital"}</definedName>
    <definedName name="wrn.Qutrly._.Report._.less._.TOC." hidden="1">{#N/A,#N/A,FALSE,"Perf Highlights";#N/A,#N/A,FALSE,"Consol Highlights";#N/A,#N/A,FALSE,"Variance Analysis (Q)";#N/A,#N/A,FALSE,"Consol Earnings";#N/A,#N/A,FALSE,"Consol Cash Flow (Q)";#N/A,#N/A,FALSE,"Consol Balance Sheet";#N/A,#N/A,FALSE,"CSSC and CSI Expenses (Q)";#N/A,#N/A,FALSE,"LSNA Company Results";#N/A,#N/A,FALSE,"LSI Company Results";#N/A,#N/A,FALSE,"Corporate Results";#N/A,#N/A,FALSE,"Corp Expenses";#N/A,#N/A,FALSE,"Unit Sales";#N/A,#N/A,FALSE,"Dollar Sales";#N/A,#N/A,FALSE,"Management Earnings";#N/A,#N/A,FALSE,"Inventory";#N/A,#N/A,FALSE,"Receivables";#N/A,#N/A,FALSE,"CF From Ops (Q)";#N/A,#N/A,FALSE,"Gross Margin % (Q)";#N/A,#N/A,FALSE,"Mgmt Earnings % (Q)";#N/A,#N/A,FALSE,"Operating Expense % (Q)";#N/A,#N/A,FALSE,"Avg Unit SP (Q)";#N/A,#N/A,FALSE,"Avg Mgmt Inv-ROI (Q)";#N/A,#N/A,FALSE,"Capital"}</definedName>
    <definedName name="wrn.Qutrly1" localSheetId="3" hidden="1">{#N/A,#N/A,FALSE,"Perf Highlights";#N/A,#N/A,FALSE,"Consol Highlights";#N/A,#N/A,FALSE,"Variance Analysis (Q)";#N/A,#N/A,FALSE,"Consol Earnings";#N/A,#N/A,FALSE,"Consol Cash Flow (Q)";#N/A,#N/A,FALSE,"Consol Balance Sheet";#N/A,#N/A,FALSE,"CSSC and CSI Expenses (Q)";#N/A,#N/A,FALSE,"LSNA Company Results";#N/A,#N/A,FALSE,"LSI Company Results";#N/A,#N/A,FALSE,"Corporate Results";#N/A,#N/A,FALSE,"Corp Expenses";#N/A,#N/A,FALSE,"Unit Sales";#N/A,#N/A,FALSE,"Dollar Sales";#N/A,#N/A,FALSE,"Management Earnings";#N/A,#N/A,FALSE,"Inventory";#N/A,#N/A,FALSE,"Receivables";#N/A,#N/A,FALSE,"CF From Ops (Q)";#N/A,#N/A,FALSE,"Gross Margin % (Q)";#N/A,#N/A,FALSE,"Mgmt Earnings % (Q)";#N/A,#N/A,FALSE,"Operating Expense % (Q)";#N/A,#N/A,FALSE,"Avg Unit SP (Q)";#N/A,#N/A,FALSE,"Avg Mgmt Inv-ROI (Q)";#N/A,#N/A,FALSE,"Capital"}</definedName>
    <definedName name="wrn.Qutrly1" hidden="1">{#N/A,#N/A,FALSE,"Perf Highlights";#N/A,#N/A,FALSE,"Consol Highlights";#N/A,#N/A,FALSE,"Variance Analysis (Q)";#N/A,#N/A,FALSE,"Consol Earnings";#N/A,#N/A,FALSE,"Consol Cash Flow (Q)";#N/A,#N/A,FALSE,"Consol Balance Sheet";#N/A,#N/A,FALSE,"CSSC and CSI Expenses (Q)";#N/A,#N/A,FALSE,"LSNA Company Results";#N/A,#N/A,FALSE,"LSI Company Results";#N/A,#N/A,FALSE,"Corporate Results";#N/A,#N/A,FALSE,"Corp Expenses";#N/A,#N/A,FALSE,"Unit Sales";#N/A,#N/A,FALSE,"Dollar Sales";#N/A,#N/A,FALSE,"Management Earnings";#N/A,#N/A,FALSE,"Inventory";#N/A,#N/A,FALSE,"Receivables";#N/A,#N/A,FALSE,"CF From Ops (Q)";#N/A,#N/A,FALSE,"Gross Margin % (Q)";#N/A,#N/A,FALSE,"Mgmt Earnings % (Q)";#N/A,#N/A,FALSE,"Operating Expense % (Q)";#N/A,#N/A,FALSE,"Avg Unit SP (Q)";#N/A,#N/A,FALSE,"Avg Mgmt Inv-ROI (Q)";#N/A,#N/A,FALSE,"Capital"}</definedName>
    <definedName name="wrn.Renewal." localSheetId="3" hidden="1">{#N/A,#N/A,FALSE,"Approval Form";#N/A,#N/A,FALSE,"Renewal";#N/A,#N/A,FALSE,"Cosmos Report"}</definedName>
    <definedName name="wrn.Renewal." hidden="1">{#N/A,#N/A,FALSE,"Approval Form";#N/A,#N/A,FALSE,"Renewal";#N/A,#N/A,FALSE,"Cosmos Report"}</definedName>
    <definedName name="wrn.Renewal._.Justification." localSheetId="3" hidden="1">{#N/A,#N/A,FALSE,"Renewal"}</definedName>
    <definedName name="wrn.Renewal._.Justification." hidden="1">{#N/A,#N/A,FALSE,"Renewal"}</definedName>
    <definedName name="wrn.report" hidden="1">#REF!</definedName>
    <definedName name="wrn.report." localSheetId="3" hidden="1">{"Page1",#N/A,FALSE,"Allocation";"Page2",#N/A,FALSE,"Allocation";"Page3",#N/A,FALSE,"Allocation";"Page4",#N/A,FALSE,"Allocation";"Page5",#N/A,FALSE,"Allocation"}</definedName>
    <definedName name="wrn.report." hidden="1">{"Page1",#N/A,FALSE,"Allocation";"Page2",#N/A,FALSE,"Allocation";"Page3",#N/A,FALSE,"Allocation";"Page4",#N/A,FALSE,"Allocation";"Page5",#N/A,FALSE,"Allocation"}</definedName>
    <definedName name="wrn.SMR_QTR." localSheetId="3" hidden="1">{"OUTPUT",#N/A,FALSE,"Dollar Sales (1)";"OUTPUT",#N/A,FALSE,"Unit Sales (1)";"OUTPUT",#N/A,FALSE,"Management Earnings (1)"}</definedName>
    <definedName name="wrn.SMR_QTR." hidden="1">{"OUTPUT",#N/A,FALSE,"Dollar Sales (1)";"OUTPUT",#N/A,FALSE,"Unit Sales (1)";"OUTPUT",#N/A,FALSE,"Management Earnings (1)"}</definedName>
    <definedName name="wrn.sum1." localSheetId="3">{"Summary","1",FALSE,"Summary"}</definedName>
    <definedName name="wrn.sum1.">{"Summary","1",FALSE,"Summary"}</definedName>
    <definedName name="wrn.SUMMARY." localSheetId="3" hidden="1">{"SUMMARY",#N/A,FALSE,"Summary"}</definedName>
    <definedName name="wrn.SUMMARY." hidden="1">{"SUMMARY",#N/A,FALSE,"Summary"}</definedName>
    <definedName name="wrn.TOTAL." localSheetId="3" hidden="1">{"SUMMARY",#N/A,TRUE,"Summary";"FULLSEAS",#N/A,TRUE,"Full &amp; Seas Emp";"TEMPS",#N/A,TRUE,"Temps";"CONTRACTORS",#N/A,TRUE,"Contractors";"CAPEXA",#N/A,TRUE,"Capital Expenditures";"CAPEXB",#N/A,TRUE,"Capital Expenditures"}</definedName>
    <definedName name="wrn.TOTAL." hidden="1">{"SUMMARY",#N/A,TRUE,"Summary";"FULLSEAS",#N/A,TRUE,"Full &amp; Seas Emp";"TEMPS",#N/A,TRUE,"Temps";"CONTRACTORS",#N/A,TRUE,"Contractors";"CAPEXA",#N/A,TRUE,"Capital Expenditures";"CAPEXB",#N/A,TRUE,"Capital Expenditures"}</definedName>
    <definedName name="wrn.TV." localSheetId="3" hidden="1">{"OUT_TV",#N/A,FALSE,"OUTPUT - TV";"OUT_Data",#N/A,FALSE,"OUTPUT - Data";"Calcs1",#N/A,FALSE,"Calc Shell";"Calcs2",#N/A,FALSE,"Calc Shell";"JS_Factors",#N/A,FALSE,"J&amp;S"}</definedName>
    <definedName name="wrn.TV." hidden="1">{"OUT_TV",#N/A,FALSE,"OUTPUT - TV";"OUT_Data",#N/A,FALSE,"OUTPUT - Data";"Calcs1",#N/A,FALSE,"Calc Shell";"Calcs2",#N/A,FALSE,"Calc Shell";"JS_Factors",#N/A,FALSE,"J&amp;S"}</definedName>
    <definedName name="wrn.TV.Age66" localSheetId="3" hidden="1">{"OUT_TV",#N/A,FALSE,"OUTPUT - TV";"OUT_Data",#N/A,FALSE,"OUTPUT - Data";"Calcs1",#N/A,FALSE,"Calc Shell";"Calcs2",#N/A,FALSE,"Calc Shell";"JS_Factors",#N/A,FALSE,"J&amp;S"}</definedName>
    <definedName name="wrn.TV.Age66" hidden="1">{"OUT_TV",#N/A,FALSE,"OUTPUT - TV";"OUT_Data",#N/A,FALSE,"OUTPUT - Data";"Calcs1",#N/A,FALSE,"Calc Shell";"Calcs2",#N/A,FALSE,"Calc Shell";"JS_Factors",#N/A,FALSE,"J&amp;S"}</definedName>
    <definedName name="wrn.tv.age67" localSheetId="3" hidden="1">{"OUT_TV",#N/A,FALSE,"OUTPUT - TV";"OUT_Data",#N/A,FALSE,"OUTPUT - Data";"Calcs1",#N/A,FALSE,"Calc Shell";"Calcs2",#N/A,FALSE,"Calc Shell";"JS_Factors",#N/A,FALSE,"J&amp;S"}</definedName>
    <definedName name="wrn.tv.age67" hidden="1">{"OUT_TV",#N/A,FALSE,"OUTPUT - TV";"OUT_Data",#N/A,FALSE,"OUTPUT - Data";"Calcs1",#N/A,FALSE,"Calc Shell";"Calcs2",#N/A,FALSE,"Calc Shell";"JS_Factors",#N/A,FALSE,"J&amp;S"}</definedName>
    <definedName name="wrn.TV.Age67." localSheetId="3" hidden="1">{"OUT_TV",#N/A,FALSE,"OUTPUT - TV";"OUT_Data",#N/A,FALSE,"OUTPUT - Data";"Calcs1",#N/A,FALSE,"Calc Shell";"Calcs2",#N/A,FALSE,"Calc Shell";"JS_Factors",#N/A,FALSE,"J&amp;S"}</definedName>
    <definedName name="wrn.TV.Age67." hidden="1">{"OUT_TV",#N/A,FALSE,"OUTPUT - TV";"OUT_Data",#N/A,FALSE,"OUTPUT - Data";"Calcs1",#N/A,FALSE,"Calc Shell";"Calcs2",#N/A,FALSE,"Calc Shell";"JS_Factors",#N/A,FALSE,"J&amp;S"}</definedName>
    <definedName name="wrn2.report." localSheetId="3" hidden="1">{"Page1",#N/A,FALSE,"Allocation";"Page2",#N/A,FALSE,"Allocation";"Page3",#N/A,FALSE,"Allocation";"Page4",#N/A,FALSE,"Allocation";"Page5",#N/A,FALSE,"Allocation"}</definedName>
    <definedName name="wrn2.report." hidden="1">{"Page1",#N/A,FALSE,"Allocation";"Page2",#N/A,FALSE,"Allocation";"Page3",#N/A,FALSE,"Allocation";"Page4",#N/A,FALSE,"Allocation";"Page5",#N/A,FALSE,"Allocation"}</definedName>
    <definedName name="wsss" localSheetId="3" hidden="1">{"Page1",#N/A,FALSE,"Allocation";"Page2",#N/A,FALSE,"Allocation";"Page3",#N/A,FALSE,"Allocation";"Page4",#N/A,FALSE,"Allocation";"Page5",#N/A,FALSE,"Allocation"}</definedName>
    <definedName name="wsss" hidden="1">{"Page1",#N/A,FALSE,"Allocation";"Page2",#N/A,FALSE,"Allocation";"Page3",#N/A,FALSE,"Allocation";"Page4",#N/A,FALSE,"Allocation";"Page5",#N/A,FALSE,"Allocation"}</definedName>
    <definedName name="www.NORM_LATE.Age67" localSheetId="3" hidden="1">{"OUTPUT",#N/A,FALSE,"OUTPUT - Norm&amp;Late";"OUT_Data",#N/A,FALSE,"OUTPUT - Data";"Calcs1",#N/A,FALSE,"Calc Shell";"Calcs2",#N/A,FALSE,"Calc Shell";"JS_Factors",#N/A,FALSE,"J&amp;S"}</definedName>
    <definedName name="www.NORM_LATE.Age67" hidden="1">{"OUTPUT",#N/A,FALSE,"OUTPUT - Norm&amp;Late";"OUT_Data",#N/A,FALSE,"OUTPUT - Data";"Calcs1",#N/A,FALSE,"Calc Shell";"Calcs2",#N/A,FALSE,"Calc Shell";"JS_Factors",#N/A,FALSE,"J&amp;S"}</definedName>
    <definedName name="x" localSheetId="3" hidden="1">{#N/A,#N/A,FALSE,"CTC Summary - EOY";#N/A,#N/A,FALSE,"CTC Summary - Wtavg"}</definedName>
    <definedName name="x" localSheetId="4" hidden="1">{#N/A,#N/A,FALSE,"Perf Highlights";#N/A,#N/A,FALSE,"Consol Highlights";#N/A,#N/A,FALSE,"Variance Analysis (Q)";#N/A,#N/A,FALSE,"Consol Earnings";#N/A,#N/A,FALSE,"Consol Cash Flow (Q)";#N/A,#N/A,FALSE,"Consol Balance Sheet";#N/A,#N/A,FALSE,"CSSC and CSI Expenses (Q)";#N/A,#N/A,FALSE,"LSNA Company Results";#N/A,#N/A,FALSE,"LSI Company Results";#N/A,#N/A,FALSE,"Corporate Results";#N/A,#N/A,FALSE,"Corp Expenses";#N/A,#N/A,FALSE,"Unit Sales";#N/A,#N/A,FALSE,"Dollar Sales";#N/A,#N/A,FALSE,"Management Earnings";#N/A,#N/A,FALSE,"Inventory";#N/A,#N/A,FALSE,"Receivables";#N/A,#N/A,FALSE,"CF From Ops (Q)";#N/A,#N/A,FALSE,"Gross Margin % (Q)";#N/A,#N/A,FALSE,"Mgmt Earnings % (Q)";#N/A,#N/A,FALSE,"Operating Expense % (Q)";#N/A,#N/A,FALSE,"Avg Unit SP (Q)";#N/A,#N/A,FALSE,"Avg Mgmt Inv-ROI (Q)";#N/A,#N/A,FALSE,"Capital"}</definedName>
    <definedName name="x" hidden="1">{#N/A,#N/A,FALSE,"CTC Summary - EOY";#N/A,#N/A,FALSE,"CTC Summary - Wtavg"}</definedName>
    <definedName name="xh" localSheetId="3">{"spreadsheet1-8","1",FALSE,"Scenarios 1-8";"spreadsheet1-8","2",FALSE,"Scenarios 1-8";"spreadsheet1-8","3",FALSE,"Scenarios 1-8";"spreadsheet1-8","4",FALSE,"Scenarios 1-8";"spreadsheet1-8","5",FALSE,"Scenarios 1-8";"spreadsheet1-8","6",FALSE,"Scenarios 1-8";"spreadsheet1-8","7",FALSE,"Scenarios 1-8";"spreadsheet1-8","8",FALSE,"Scenarios 1-8"}</definedName>
    <definedName name="xh">{"spreadsheet1-8","1",FALSE,"Scenarios 1-8";"spreadsheet1-8","2",FALSE,"Scenarios 1-8";"spreadsheet1-8","3",FALSE,"Scenarios 1-8";"spreadsheet1-8","4",FALSE,"Scenarios 1-8";"spreadsheet1-8","5",FALSE,"Scenarios 1-8";"spreadsheet1-8","6",FALSE,"Scenarios 1-8";"spreadsheet1-8","7",FALSE,"Scenarios 1-8";"spreadsheet1-8","8",FALSE,"Scenarios 1-8"}</definedName>
    <definedName name="xi" localSheetId="3">{"Spreadsheet9-16","9",FALSE,"Scenarios 9-16";"Spreadsheet9-16","10",FALSE,"Scenarios 9-16";"Spreadsheet9-16","11",FALSE,"Scenarios 9-16";"Spreadsheet9-16","12",FALSE,"Scenarios 9-16";"Spreadsheet9-16","13",FALSE,"Scenarios 9-16";"Spreadsheet9-16","14",FALSE,"Scenarios 9-16";"Spreadsheet9-16","15",FALSE,"Scenarios 9-16";"Spreadsheet9-16","16",FALSE,"Scenarios 9-16"}</definedName>
    <definedName name="xi">{"Spreadsheet9-16","9",FALSE,"Scenarios 9-16";"Spreadsheet9-16","10",FALSE,"Scenarios 9-16";"Spreadsheet9-16","11",FALSE,"Scenarios 9-16";"Spreadsheet9-16","12",FALSE,"Scenarios 9-16";"Spreadsheet9-16","13",FALSE,"Scenarios 9-16";"Spreadsheet9-16","14",FALSE,"Scenarios 9-16";"Spreadsheet9-16","15",FALSE,"Scenarios 9-16";"Spreadsheet9-16","16",FALSE,"Scenarios 9-16"}</definedName>
    <definedName name="xl" localSheetId="3">{"Summary","1",FALSE,"Summary"}</definedName>
    <definedName name="xl">{"Summary","1",FALSE,"Summary"}</definedName>
    <definedName name="Xmax_col">31</definedName>
    <definedName name="xxxx" localSheetId="3" hidden="1">{"Page1",#N/A,FALSE,"Allocation";"Page2",#N/A,FALSE,"Allocation";"Page3",#N/A,FALSE,"Allocation";"Page4",#N/A,FALSE,"Allocation";"Page5",#N/A,FALSE,"Allocation"}</definedName>
    <definedName name="xxxx" hidden="1">{"Page1",#N/A,FALSE,"Allocation";"Page2",#N/A,FALSE,"Allocation";"Page3",#N/A,FALSE,"Allocation";"Page4",#N/A,FALSE,"Allocation";"Page5",#N/A,FALSE,"Allocation"}</definedName>
    <definedName name="xxxxx" localSheetId="3" hidden="1">{"Page1",#N/A,FALSE,"Allocation";"Page2",#N/A,FALSE,"Allocation";"Page3",#N/A,FALSE,"Allocation";"Page4",#N/A,FALSE,"Allocation";"Page5",#N/A,FALSE,"Allocation"}</definedName>
    <definedName name="xxxxx" hidden="1">{"Page1",#N/A,FALSE,"Allocation";"Page2",#N/A,FALSE,"Allocation";"Page3",#N/A,FALSE,"Allocation";"Page4",#N/A,FALSE,"Allocation";"Page5",#N/A,FALSE,"Allocation"}</definedName>
    <definedName name="y" localSheetId="3" hidden="1">{"OUTPUT",#N/A,FALSE,"Dollar Sales (1)";"OUTPUT",#N/A,FALSE,"Unit Sales (1)";"OUTPUT",#N/A,FALSE,"Management Earnings (1)"}</definedName>
    <definedName name="y" hidden="1">{"OUTPUT",#N/A,FALSE,"Dollar Sales (1)";"OUTPUT",#N/A,FALSE,"Unit Sales (1)";"OUTPUT",#N/A,FALSE,"Management Earnings (1)"}</definedName>
    <definedName name="YSAfee_2014">#REF!</definedName>
    <definedName name="YSAfee_2015">#REF!</definedName>
    <definedName name="z" localSheetId="3" hidden="1">{"Calcs1",#N/A,FALSE,"Calc Shell";"Calcs2",#N/A,FALSE,"Calc Shell"}</definedName>
    <definedName name="z" hidden="1">{"Calcs1",#N/A,FALSE,"Calc Shell";"Calcs2",#N/A,FALSE,"Calc Shell"}</definedName>
  </definedNames>
  <calcPr calcId="191029" iterate="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4" i="6" l="1"/>
  <c r="A11" i="6"/>
  <c r="A12" i="6" s="1"/>
  <c r="G10" i="6"/>
  <c r="E10" i="6"/>
  <c r="D10" i="6"/>
  <c r="D14" i="6" s="1"/>
  <c r="C10" i="6"/>
  <c r="N52" i="13"/>
  <c r="P51" i="13"/>
  <c r="O51" i="13"/>
  <c r="N50" i="13"/>
  <c r="A50" i="13"/>
  <c r="A51" i="13" s="1"/>
  <c r="A52" i="13" s="1"/>
  <c r="A53" i="13" s="1"/>
  <c r="A49" i="13"/>
  <c r="O38" i="13"/>
  <c r="N38" i="13"/>
  <c r="O37" i="13"/>
  <c r="N37" i="13"/>
  <c r="P35" i="13"/>
  <c r="O34" i="13"/>
  <c r="N34" i="13"/>
  <c r="O33" i="13"/>
  <c r="O35" i="13" s="1"/>
  <c r="N33" i="13"/>
  <c r="N35" i="13" s="1"/>
  <c r="P31" i="13"/>
  <c r="P40" i="13" s="1"/>
  <c r="O28" i="13"/>
  <c r="N28" i="13"/>
  <c r="O26" i="13"/>
  <c r="N26" i="13"/>
  <c r="O25" i="13"/>
  <c r="O31" i="13" s="1"/>
  <c r="N25" i="13"/>
  <c r="N31" i="13" s="1"/>
  <c r="O24" i="13"/>
  <c r="N24" i="13"/>
  <c r="P20" i="13"/>
  <c r="P21" i="13" s="1"/>
  <c r="O20" i="13"/>
  <c r="O21" i="13" s="1"/>
  <c r="N20" i="13"/>
  <c r="N21" i="13" s="1"/>
  <c r="N49" i="13" s="1"/>
  <c r="N19" i="13"/>
  <c r="A19" i="13"/>
  <c r="A20" i="13" s="1"/>
  <c r="A21" i="13" s="1"/>
  <c r="A22" i="13" s="1"/>
  <c r="A23" i="13" s="1"/>
  <c r="A24" i="13" s="1"/>
  <c r="A25" i="13" s="1"/>
  <c r="A26" i="13" s="1"/>
  <c r="A27" i="13" s="1"/>
  <c r="A28" i="13" s="1"/>
  <c r="A29" i="13" s="1"/>
  <c r="A30" i="13" s="1"/>
  <c r="A31" i="13" s="1"/>
  <c r="A32" i="13" s="1"/>
  <c r="A33" i="13" s="1"/>
  <c r="A34" i="13" s="1"/>
  <c r="A35" i="13" s="1"/>
  <c r="A36" i="13" s="1"/>
  <c r="A37" i="13" s="1"/>
  <c r="A38" i="13" s="1"/>
  <c r="A39" i="13" s="1"/>
  <c r="A40" i="13" s="1"/>
  <c r="A41" i="13" s="1"/>
  <c r="A42" i="13" s="1"/>
  <c r="P18" i="13"/>
  <c r="N18" i="13"/>
  <c r="O17" i="13"/>
  <c r="P17" i="13" s="1"/>
  <c r="P50" i="13" s="1"/>
  <c r="P16" i="13"/>
  <c r="P49" i="13" s="1"/>
  <c r="O16" i="13"/>
  <c r="A16" i="13"/>
  <c r="B59" i="14"/>
  <c r="I49" i="14"/>
  <c r="F49" i="14"/>
  <c r="D49" i="14"/>
  <c r="H49" i="14" s="1"/>
  <c r="B42" i="14"/>
  <c r="S38" i="14"/>
  <c r="A38" i="14"/>
  <c r="A39" i="14" s="1"/>
  <c r="S37" i="14"/>
  <c r="B28" i="14"/>
  <c r="B30" i="14" s="1"/>
  <c r="B19" i="14"/>
  <c r="B21" i="14" s="1"/>
  <c r="B22" i="14" s="1"/>
  <c r="B15" i="14"/>
  <c r="B14" i="14"/>
  <c r="B16" i="14" s="1"/>
  <c r="B12" i="14"/>
  <c r="B11" i="14"/>
  <c r="A11" i="14"/>
  <c r="A12" i="14" s="1"/>
  <c r="S10" i="14"/>
  <c r="G13" i="4"/>
  <c r="L12" i="4"/>
  <c r="J12" i="4"/>
  <c r="J14" i="4" s="1"/>
  <c r="C12" i="4"/>
  <c r="A12" i="4"/>
  <c r="L11" i="4"/>
  <c r="J11" i="4"/>
  <c r="G11" i="4"/>
  <c r="A11" i="4"/>
  <c r="J10" i="4"/>
  <c r="C225" i="1"/>
  <c r="A224" i="1"/>
  <c r="A225" i="1" s="1"/>
  <c r="F223" i="1"/>
  <c r="C207" i="1"/>
  <c r="A206" i="1"/>
  <c r="A207" i="1" s="1"/>
  <c r="F205" i="1"/>
  <c r="E199" i="1"/>
  <c r="C196" i="1"/>
  <c r="C193" i="1"/>
  <c r="C191" i="1"/>
  <c r="A190" i="1"/>
  <c r="A191" i="1" s="1"/>
  <c r="F189" i="1"/>
  <c r="C189" i="1"/>
  <c r="A189" i="1"/>
  <c r="F188" i="1"/>
  <c r="A188" i="1"/>
  <c r="F187" i="1"/>
  <c r="C179" i="1"/>
  <c r="C178" i="1"/>
  <c r="C177" i="1"/>
  <c r="C176" i="1"/>
  <c r="C175" i="1"/>
  <c r="C174" i="1"/>
  <c r="C173" i="1" s="1"/>
  <c r="C168" i="1" s="1"/>
  <c r="C170" i="1" s="1"/>
  <c r="C166" i="1"/>
  <c r="A166" i="1"/>
  <c r="A167" i="1" s="1"/>
  <c r="F165" i="1"/>
  <c r="A165" i="1"/>
  <c r="F164" i="1"/>
  <c r="C139" i="1"/>
  <c r="A138" i="1"/>
  <c r="A139" i="1" s="1"/>
  <c r="F137" i="1"/>
  <c r="C121" i="1"/>
  <c r="A120" i="1"/>
  <c r="A121" i="1" s="1"/>
  <c r="F119" i="1"/>
  <c r="C111" i="1"/>
  <c r="C110" i="1"/>
  <c r="C109" i="1"/>
  <c r="C108" i="1"/>
  <c r="C107" i="1"/>
  <c r="C106" i="1"/>
  <c r="C105" i="1"/>
  <c r="C104" i="1"/>
  <c r="C103" i="1"/>
  <c r="C102" i="1"/>
  <c r="C101" i="1"/>
  <c r="C100" i="1"/>
  <c r="C99" i="1"/>
  <c r="C98" i="1"/>
  <c r="C97" i="1"/>
  <c r="C96" i="1"/>
  <c r="C93" i="1" s="1"/>
  <c r="C88" i="1" s="1"/>
  <c r="C90" i="1" s="1"/>
  <c r="C95" i="1"/>
  <c r="A95" i="1"/>
  <c r="A96" i="1" s="1"/>
  <c r="C94" i="1"/>
  <c r="A94" i="1"/>
  <c r="F94" i="1" s="1"/>
  <c r="F93" i="1"/>
  <c r="F92" i="1"/>
  <c r="F91" i="1"/>
  <c r="F90" i="1"/>
  <c r="F89" i="1"/>
  <c r="F88" i="1"/>
  <c r="F87" i="1"/>
  <c r="F86" i="1"/>
  <c r="C86" i="1"/>
  <c r="F85" i="1"/>
  <c r="F84" i="1"/>
  <c r="F78" i="1"/>
  <c r="F77" i="1"/>
  <c r="F76" i="1"/>
  <c r="C76" i="1"/>
  <c r="F75" i="1"/>
  <c r="F74" i="1"/>
  <c r="F73" i="1"/>
  <c r="F72" i="1"/>
  <c r="F71" i="1"/>
  <c r="C71" i="1"/>
  <c r="F70" i="1"/>
  <c r="F69" i="1"/>
  <c r="C69" i="1"/>
  <c r="C73" i="1" s="1"/>
  <c r="F68" i="1"/>
  <c r="F67" i="1"/>
  <c r="C59" i="1"/>
  <c r="C58" i="1"/>
  <c r="C57" i="1"/>
  <c r="C56" i="1"/>
  <c r="C55" i="1"/>
  <c r="C54" i="1"/>
  <c r="C53" i="1"/>
  <c r="C52" i="1"/>
  <c r="C51" i="1"/>
  <c r="C49" i="1" s="1"/>
  <c r="C44" i="1" s="1"/>
  <c r="C50" i="1"/>
  <c r="D46" i="1"/>
  <c r="C42" i="1"/>
  <c r="A42" i="1"/>
  <c r="A43" i="1" s="1"/>
  <c r="F41" i="1"/>
  <c r="A41" i="1"/>
  <c r="F40" i="1"/>
  <c r="C33" i="1"/>
  <c r="C32" i="1"/>
  <c r="C31" i="1"/>
  <c r="C30" i="1"/>
  <c r="C29" i="1"/>
  <c r="C28" i="1"/>
  <c r="C27" i="1"/>
  <c r="C26" i="1"/>
  <c r="C25" i="1"/>
  <c r="C24" i="1"/>
  <c r="C23" i="1"/>
  <c r="C22" i="1"/>
  <c r="C21" i="1" s="1"/>
  <c r="C16" i="1" s="1"/>
  <c r="A22" i="1"/>
  <c r="A23" i="1" s="1"/>
  <c r="F21" i="1"/>
  <c r="F20" i="1"/>
  <c r="F19" i="1"/>
  <c r="F18" i="1"/>
  <c r="F17" i="1"/>
  <c r="F16" i="1"/>
  <c r="F15" i="1"/>
  <c r="F14" i="1"/>
  <c r="C14" i="1"/>
  <c r="F13" i="1"/>
  <c r="F12" i="1"/>
  <c r="K49" i="14" l="1"/>
  <c r="J49" i="14"/>
  <c r="E49" i="14"/>
  <c r="C214" i="1"/>
  <c r="C209" i="1" s="1"/>
  <c r="C211" i="1" s="1"/>
  <c r="C146" i="1"/>
  <c r="C141" i="1" s="1"/>
  <c r="C143" i="1" s="1"/>
  <c r="C232" i="1"/>
  <c r="C227" i="1" s="1"/>
  <c r="C229" i="1" s="1"/>
  <c r="C128" i="1"/>
  <c r="C123" i="1" s="1"/>
  <c r="C125" i="1" s="1"/>
  <c r="A192" i="1"/>
  <c r="F191" i="1"/>
  <c r="A44" i="1"/>
  <c r="F43" i="1"/>
  <c r="B17" i="14"/>
  <c r="A24" i="1"/>
  <c r="F23" i="1"/>
  <c r="C18" i="1"/>
  <c r="N41" i="13"/>
  <c r="C46" i="1"/>
  <c r="B23" i="14"/>
  <c r="B24" i="14" s="1"/>
  <c r="A13" i="14"/>
  <c r="S12" i="14"/>
  <c r="F121" i="1"/>
  <c r="A122" i="1"/>
  <c r="B31" i="14"/>
  <c r="B32" i="14" s="1"/>
  <c r="A140" i="1"/>
  <c r="F139" i="1"/>
  <c r="O49" i="13"/>
  <c r="N40" i="13"/>
  <c r="N51" i="13" s="1"/>
  <c r="N53" i="13" s="1"/>
  <c r="A226" i="1"/>
  <c r="F225" i="1"/>
  <c r="A168" i="1"/>
  <c r="F167" i="1"/>
  <c r="A208" i="1"/>
  <c r="F207" i="1"/>
  <c r="A40" i="14"/>
  <c r="S39" i="14"/>
  <c r="P53" i="13"/>
  <c r="O40" i="13"/>
  <c r="A13" i="6"/>
  <c r="G12" i="6"/>
  <c r="A97" i="1"/>
  <c r="F96" i="1"/>
  <c r="O52" i="13"/>
  <c r="E14" i="6"/>
  <c r="F120" i="1"/>
  <c r="L49" i="14"/>
  <c r="O19" i="13"/>
  <c r="G11" i="6"/>
  <c r="F42" i="1"/>
  <c r="S11" i="14"/>
  <c r="M49" i="14"/>
  <c r="D53" i="14"/>
  <c r="P19" i="13"/>
  <c r="P41" i="13" s="1"/>
  <c r="N49" i="14"/>
  <c r="P52" i="13"/>
  <c r="Q49" i="14"/>
  <c r="F95" i="1"/>
  <c r="O50" i="13"/>
  <c r="F138" i="1"/>
  <c r="F190" i="1"/>
  <c r="F224" i="1"/>
  <c r="G49" i="14"/>
  <c r="F22" i="1"/>
  <c r="F166" i="1"/>
  <c r="F206" i="1"/>
  <c r="A41" i="14" l="1"/>
  <c r="S40" i="14"/>
  <c r="A25" i="1"/>
  <c r="F24" i="1"/>
  <c r="A14" i="6"/>
  <c r="G14" i="6" s="1"/>
  <c r="G13" i="6"/>
  <c r="O53" i="13"/>
  <c r="A123" i="1"/>
  <c r="F122" i="1"/>
  <c r="B25" i="14"/>
  <c r="B34" i="14" s="1"/>
  <c r="A209" i="1"/>
  <c r="F208" i="1"/>
  <c r="F44" i="1"/>
  <c r="A45" i="1"/>
  <c r="A169" i="1"/>
  <c r="F168" i="1"/>
  <c r="A14" i="14"/>
  <c r="S13" i="14"/>
  <c r="O41" i="13"/>
  <c r="Q53" i="14"/>
  <c r="N53" i="14"/>
  <c r="M53" i="14"/>
  <c r="L53" i="14"/>
  <c r="E53" i="14"/>
  <c r="A98" i="1"/>
  <c r="F97" i="1"/>
  <c r="A227" i="1"/>
  <c r="F226" i="1"/>
  <c r="A193" i="1"/>
  <c r="F192" i="1"/>
  <c r="E7" i="1"/>
  <c r="A141" i="1"/>
  <c r="F140" i="1"/>
  <c r="E8" i="1"/>
  <c r="F46" i="14" l="1"/>
  <c r="K45" i="14"/>
  <c r="P44" i="14"/>
  <c r="D44" i="14"/>
  <c r="G43" i="14"/>
  <c r="Q46" i="14"/>
  <c r="E46" i="14"/>
  <c r="J45" i="14"/>
  <c r="O44" i="14"/>
  <c r="O47" i="14" s="1"/>
  <c r="F43" i="14"/>
  <c r="P46" i="14"/>
  <c r="D46" i="14"/>
  <c r="I45" i="14"/>
  <c r="N44" i="14"/>
  <c r="E43" i="14"/>
  <c r="O46" i="14"/>
  <c r="H45" i="14"/>
  <c r="M44" i="14"/>
  <c r="D43" i="14"/>
  <c r="N46" i="14"/>
  <c r="G45" i="14"/>
  <c r="L44" i="14"/>
  <c r="Q43" i="14"/>
  <c r="Q47" i="14" s="1"/>
  <c r="M46" i="14"/>
  <c r="F45" i="14"/>
  <c r="K44" i="14"/>
  <c r="N43" i="14"/>
  <c r="L46" i="14"/>
  <c r="Q45" i="14"/>
  <c r="E45" i="14"/>
  <c r="J44" i="14"/>
  <c r="M43" i="14"/>
  <c r="K46" i="14"/>
  <c r="P45" i="14"/>
  <c r="D45" i="14"/>
  <c r="I44" i="14"/>
  <c r="L43" i="14"/>
  <c r="J46" i="14"/>
  <c r="O45" i="14"/>
  <c r="H44" i="14"/>
  <c r="K43" i="14"/>
  <c r="I46" i="14"/>
  <c r="N45" i="14"/>
  <c r="G44" i="14"/>
  <c r="J43" i="14"/>
  <c r="J47" i="14" s="1"/>
  <c r="H46" i="14"/>
  <c r="M45" i="14"/>
  <c r="F44" i="14"/>
  <c r="I43" i="14"/>
  <c r="G46" i="14"/>
  <c r="L45" i="14"/>
  <c r="Q44" i="14"/>
  <c r="E44" i="14"/>
  <c r="H43" i="14"/>
  <c r="A124" i="1"/>
  <c r="F123" i="1"/>
  <c r="A210" i="1"/>
  <c r="F209" i="1"/>
  <c r="A142" i="1"/>
  <c r="F141" i="1"/>
  <c r="A194" i="1"/>
  <c r="F193" i="1"/>
  <c r="A26" i="1"/>
  <c r="F25" i="1"/>
  <c r="S14" i="14"/>
  <c r="A15" i="14"/>
  <c r="A170" i="1"/>
  <c r="F169" i="1"/>
  <c r="A42" i="14"/>
  <c r="S41" i="14"/>
  <c r="A228" i="1"/>
  <c r="F227" i="1"/>
  <c r="A46" i="1"/>
  <c r="F45" i="1"/>
  <c r="A99" i="1"/>
  <c r="F98" i="1"/>
  <c r="A229" i="1" l="1"/>
  <c r="F228" i="1"/>
  <c r="F47" i="14"/>
  <c r="F142" i="1"/>
  <c r="A143" i="1"/>
  <c r="A211" i="1"/>
  <c r="F210" i="1"/>
  <c r="O54" i="14"/>
  <c r="O50" i="14"/>
  <c r="A171" i="1"/>
  <c r="F170" i="1"/>
  <c r="B43" i="14"/>
  <c r="D47" i="14"/>
  <c r="Q50" i="14"/>
  <c r="Q54" i="14"/>
  <c r="Q56" i="14" s="1"/>
  <c r="A16" i="14"/>
  <c r="S15" i="14"/>
  <c r="A43" i="14"/>
  <c r="S42" i="14"/>
  <c r="F124" i="1"/>
  <c r="A125" i="1"/>
  <c r="H47" i="14"/>
  <c r="K47" i="14"/>
  <c r="G47" i="14"/>
  <c r="J54" i="14"/>
  <c r="J50" i="14"/>
  <c r="B44" i="14"/>
  <c r="A27" i="1"/>
  <c r="F26" i="1"/>
  <c r="E47" i="14"/>
  <c r="P47" i="14"/>
  <c r="B46" i="14"/>
  <c r="B45" i="14"/>
  <c r="M47" i="14"/>
  <c r="A100" i="1"/>
  <c r="F99" i="1"/>
  <c r="N47" i="14"/>
  <c r="A47" i="1"/>
  <c r="F46" i="1"/>
  <c r="F194" i="1"/>
  <c r="A195" i="1"/>
  <c r="I47" i="14"/>
  <c r="L47" i="14"/>
  <c r="H54" i="14" l="1"/>
  <c r="H50" i="14"/>
  <c r="G54" i="14"/>
  <c r="G50" i="14"/>
  <c r="K54" i="14"/>
  <c r="K50" i="14"/>
  <c r="B47" i="14"/>
  <c r="M54" i="14"/>
  <c r="M50" i="14"/>
  <c r="P50" i="14"/>
  <c r="P54" i="14"/>
  <c r="P56" i="14" s="1"/>
  <c r="F211" i="1"/>
  <c r="A212" i="1"/>
  <c r="A144" i="1"/>
  <c r="F143" i="1"/>
  <c r="A172" i="1"/>
  <c r="F171" i="1"/>
  <c r="E50" i="14"/>
  <c r="E54" i="14"/>
  <c r="A28" i="1"/>
  <c r="F27" i="1"/>
  <c r="A126" i="1"/>
  <c r="F125" i="1"/>
  <c r="L54" i="14"/>
  <c r="L50" i="14"/>
  <c r="A44" i="14"/>
  <c r="S43" i="14"/>
  <c r="F50" i="14"/>
  <c r="F54" i="14"/>
  <c r="F56" i="14" s="1"/>
  <c r="O56" i="14"/>
  <c r="I54" i="14"/>
  <c r="I50" i="14"/>
  <c r="A17" i="14"/>
  <c r="S16" i="14"/>
  <c r="A48" i="1"/>
  <c r="F47" i="1"/>
  <c r="A101" i="1"/>
  <c r="F100" i="1"/>
  <c r="A196" i="1"/>
  <c r="F195" i="1"/>
  <c r="N54" i="14"/>
  <c r="N50" i="14"/>
  <c r="J56" i="14"/>
  <c r="D50" i="14"/>
  <c r="D54" i="14"/>
  <c r="A230" i="1"/>
  <c r="F229" i="1"/>
  <c r="L56" i="14" l="1"/>
  <c r="B54" i="14"/>
  <c r="D56" i="14"/>
  <c r="A231" i="1"/>
  <c r="F230" i="1"/>
  <c r="B50" i="14"/>
  <c r="M56" i="14"/>
  <c r="E56" i="14"/>
  <c r="N56" i="14"/>
  <c r="K56" i="14"/>
  <c r="A29" i="1"/>
  <c r="F28" i="1"/>
  <c r="I56" i="14"/>
  <c r="G56" i="14"/>
  <c r="A127" i="1"/>
  <c r="F126" i="1"/>
  <c r="A18" i="14"/>
  <c r="S17" i="14"/>
  <c r="A173" i="1"/>
  <c r="F172" i="1"/>
  <c r="A45" i="14"/>
  <c r="S44" i="14"/>
  <c r="A145" i="1"/>
  <c r="F144" i="1"/>
  <c r="A49" i="1"/>
  <c r="F48" i="1"/>
  <c r="A197" i="1"/>
  <c r="F196" i="1"/>
  <c r="A102" i="1"/>
  <c r="F101" i="1"/>
  <c r="A213" i="1"/>
  <c r="F212" i="1"/>
  <c r="H56" i="14"/>
  <c r="F49" i="1" l="1"/>
  <c r="A50" i="1"/>
  <c r="A174" i="1"/>
  <c r="F173" i="1"/>
  <c r="A30" i="1"/>
  <c r="F29" i="1"/>
  <c r="A103" i="1"/>
  <c r="F102" i="1"/>
  <c r="A232" i="1"/>
  <c r="F231" i="1"/>
  <c r="B56" i="14"/>
  <c r="B61" i="14" s="1"/>
  <c r="A146" i="1"/>
  <c r="F145" i="1"/>
  <c r="A46" i="14"/>
  <c r="S45" i="14"/>
  <c r="A214" i="1"/>
  <c r="F213" i="1"/>
  <c r="A19" i="14"/>
  <c r="S18" i="14"/>
  <c r="A198" i="1"/>
  <c r="A199" i="1" s="1"/>
  <c r="F197" i="1"/>
  <c r="F198" i="1" s="1"/>
  <c r="F199" i="1" s="1"/>
  <c r="A128" i="1"/>
  <c r="F127" i="1"/>
  <c r="A129" i="1" l="1"/>
  <c r="F128" i="1"/>
  <c r="A20" i="14"/>
  <c r="S19" i="14"/>
  <c r="A147" i="1"/>
  <c r="F146" i="1"/>
  <c r="A104" i="1"/>
  <c r="F103" i="1"/>
  <c r="A31" i="1"/>
  <c r="F30" i="1"/>
  <c r="A175" i="1"/>
  <c r="F174" i="1"/>
  <c r="A233" i="1"/>
  <c r="F232" i="1"/>
  <c r="A215" i="1"/>
  <c r="F214" i="1"/>
  <c r="S46" i="14"/>
  <c r="A47" i="14"/>
  <c r="F50" i="1"/>
  <c r="A51" i="1"/>
  <c r="F147" i="1" l="1"/>
  <c r="A148" i="1"/>
  <c r="A176" i="1"/>
  <c r="F175" i="1"/>
  <c r="A105" i="1"/>
  <c r="F104" i="1"/>
  <c r="A49" i="14"/>
  <c r="S47" i="14"/>
  <c r="A216" i="1"/>
  <c r="F215" i="1"/>
  <c r="A32" i="1"/>
  <c r="F31" i="1"/>
  <c r="A52" i="1"/>
  <c r="F51" i="1"/>
  <c r="A21" i="14"/>
  <c r="S20" i="14"/>
  <c r="A234" i="1"/>
  <c r="A235" i="1" s="1"/>
  <c r="F233" i="1"/>
  <c r="F234" i="1" s="1"/>
  <c r="F235" i="1" s="1"/>
  <c r="A130" i="1"/>
  <c r="A131" i="1" s="1"/>
  <c r="F129" i="1"/>
  <c r="F130" i="1" s="1"/>
  <c r="F131" i="1" s="1"/>
  <c r="A33" i="1" l="1"/>
  <c r="F32" i="1"/>
  <c r="A217" i="1"/>
  <c r="F216" i="1"/>
  <c r="A50" i="14"/>
  <c r="S49" i="14"/>
  <c r="F105" i="1"/>
  <c r="A106" i="1"/>
  <c r="A22" i="14"/>
  <c r="S21" i="14"/>
  <c r="A177" i="1"/>
  <c r="F176" i="1"/>
  <c r="F148" i="1"/>
  <c r="A149" i="1"/>
  <c r="A53" i="1"/>
  <c r="F52" i="1"/>
  <c r="A178" i="1" l="1"/>
  <c r="F177" i="1"/>
  <c r="A23" i="14"/>
  <c r="S22" i="14"/>
  <c r="A107" i="1"/>
  <c r="F106" i="1"/>
  <c r="S50" i="14"/>
  <c r="A52" i="14"/>
  <c r="A54" i="1"/>
  <c r="F53" i="1"/>
  <c r="A218" i="1"/>
  <c r="F218" i="1" s="1"/>
  <c r="F217" i="1"/>
  <c r="A150" i="1"/>
  <c r="F149" i="1"/>
  <c r="A34" i="1"/>
  <c r="F34" i="1" s="1"/>
  <c r="F33" i="1"/>
  <c r="A108" i="1" l="1"/>
  <c r="F107" i="1"/>
  <c r="F54" i="1"/>
  <c r="A55" i="1"/>
  <c r="A53" i="14"/>
  <c r="S52" i="14"/>
  <c r="A24" i="14"/>
  <c r="S23" i="14"/>
  <c r="F150" i="1"/>
  <c r="A151" i="1"/>
  <c r="A179" i="1"/>
  <c r="F178" i="1"/>
  <c r="F151" i="1" l="1"/>
  <c r="A152" i="1"/>
  <c r="A180" i="1"/>
  <c r="A181" i="1" s="1"/>
  <c r="F179" i="1"/>
  <c r="F180" i="1" s="1"/>
  <c r="F181" i="1" s="1"/>
  <c r="A25" i="14"/>
  <c r="S24" i="14"/>
  <c r="A54" i="14"/>
  <c r="S53" i="14"/>
  <c r="A56" i="1"/>
  <c r="F55" i="1"/>
  <c r="A109" i="1"/>
  <c r="F108" i="1"/>
  <c r="F109" i="1" l="1"/>
  <c r="A110" i="1"/>
  <c r="A56" i="14"/>
  <c r="S54" i="14"/>
  <c r="A57" i="1"/>
  <c r="F56" i="1"/>
  <c r="A26" i="14"/>
  <c r="S25" i="14"/>
  <c r="A153" i="1"/>
  <c r="F152" i="1"/>
  <c r="A58" i="1" l="1"/>
  <c r="F57" i="1"/>
  <c r="A57" i="14"/>
  <c r="S56" i="14"/>
  <c r="A154" i="1"/>
  <c r="F153" i="1"/>
  <c r="A27" i="14"/>
  <c r="S26" i="14"/>
  <c r="A111" i="1"/>
  <c r="F110" i="1"/>
  <c r="A155" i="1" l="1"/>
  <c r="F154" i="1"/>
  <c r="A112" i="1"/>
  <c r="F111" i="1"/>
  <c r="A28" i="14"/>
  <c r="S27" i="14"/>
  <c r="A59" i="14"/>
  <c r="S57" i="14"/>
  <c r="F58" i="1"/>
  <c r="A59" i="1"/>
  <c r="A60" i="14" l="1"/>
  <c r="A61" i="14" s="1"/>
  <c r="S61" i="14" s="1"/>
  <c r="S59" i="14"/>
  <c r="A60" i="1"/>
  <c r="F59" i="1"/>
  <c r="A29" i="14"/>
  <c r="S28" i="14"/>
  <c r="A113" i="1"/>
  <c r="F113" i="1" s="1"/>
  <c r="F112" i="1"/>
  <c r="F155" i="1"/>
  <c r="A156" i="1"/>
  <c r="A157" i="1" l="1"/>
  <c r="F156" i="1"/>
  <c r="A61" i="1"/>
  <c r="F61" i="1" s="1"/>
  <c r="F60" i="1"/>
  <c r="A30" i="14"/>
  <c r="S29" i="14"/>
  <c r="A31" i="14" l="1"/>
  <c r="S30" i="14"/>
  <c r="A158" i="1"/>
  <c r="F158" i="1" s="1"/>
  <c r="F157" i="1"/>
  <c r="A32" i="14" l="1"/>
  <c r="S31" i="14"/>
  <c r="A33" i="14" l="1"/>
  <c r="S32" i="14"/>
  <c r="A34" i="14" l="1"/>
  <c r="S34" i="14" s="1"/>
  <c r="S33" i="14"/>
</calcChain>
</file>

<file path=xl/sharedStrings.xml><?xml version="1.0" encoding="utf-8"?>
<sst xmlns="http://schemas.openxmlformats.org/spreadsheetml/2006/main" count="610" uniqueCount="377">
  <si>
    <t xml:space="preserve">Pacific Gas and Electric Company </t>
  </si>
  <si>
    <t>A&amp;G Adjustments by FERC Account</t>
  </si>
  <si>
    <t>FERC 920: Administrative and General Salaries</t>
  </si>
  <si>
    <t>Line Item</t>
  </si>
  <si>
    <t xml:space="preserve">Description </t>
  </si>
  <si>
    <t xml:space="preserve">Amount </t>
  </si>
  <si>
    <t>Adjustment Type</t>
  </si>
  <si>
    <t>FERC Form 1</t>
  </si>
  <si>
    <t>FERC Form 2</t>
  </si>
  <si>
    <t>Total Recorded FERC 920</t>
  </si>
  <si>
    <t>Adjustments</t>
  </si>
  <si>
    <t xml:space="preserve">Accrual to Cash Basis </t>
  </si>
  <si>
    <t>NP&amp;S Centralized Services</t>
  </si>
  <si>
    <t>Total FERC 920 Adjustments</t>
  </si>
  <si>
    <t>Total Recorded Adjusted FERC 920</t>
  </si>
  <si>
    <t>FERC 921: Office Supplies and Expenses</t>
  </si>
  <si>
    <t>Total Recorded FERC 921</t>
  </si>
  <si>
    <t>Not seeking recovery</t>
  </si>
  <si>
    <t>Total FERC 921 Adjustments</t>
  </si>
  <si>
    <t>Total Recorded Adjusted FERC 921</t>
  </si>
  <si>
    <t>FERC 922: Administrative Expense Transfer Credit</t>
  </si>
  <si>
    <t>Total Recorded FERC 922</t>
  </si>
  <si>
    <t>CS Cap: Capitalization (Labor)</t>
  </si>
  <si>
    <t>CS Cap: Capitalization (M&amp;S)</t>
  </si>
  <si>
    <t>Total FERC 922 Adjustments</t>
  </si>
  <si>
    <t>Total Recorded Adjusted FERC 922</t>
  </si>
  <si>
    <t>FERC 923: Outside Services</t>
  </si>
  <si>
    <t>Total Recorded FERC 923</t>
  </si>
  <si>
    <t>Total FERC 923 Adjustments</t>
  </si>
  <si>
    <t>Total Recorded Adjusted FERC 923</t>
  </si>
  <si>
    <t>FERC 924: Property Insurance (Nuclear and Non Nuclear)</t>
  </si>
  <si>
    <t>Total Recorded FERC 924</t>
  </si>
  <si>
    <t>Nuclear Property Insurance</t>
  </si>
  <si>
    <t>Total FERC 924 Adjustments</t>
  </si>
  <si>
    <t>Total Recorded Adjusted FERC 924</t>
  </si>
  <si>
    <t>FERC 925: Injuries and Damages</t>
  </si>
  <si>
    <t>Total Recorded FERC 925</t>
  </si>
  <si>
    <t>Liability Insurance - Nuclear</t>
  </si>
  <si>
    <t>Litigation and Damages</t>
  </si>
  <si>
    <t>Third Party Claims</t>
  </si>
  <si>
    <t>Total FERC 925 Adjustments</t>
  </si>
  <si>
    <t>Total Recorded Adjusted FERC 925</t>
  </si>
  <si>
    <t>FERC 926: Pension and Benefits</t>
  </si>
  <si>
    <t>Total Recorded FERC 926</t>
  </si>
  <si>
    <t>Total FERC 926 Adjustments</t>
  </si>
  <si>
    <t>Total Recorded Adjusted FERC 926</t>
  </si>
  <si>
    <t>FERC 927: Franchise Fees</t>
  </si>
  <si>
    <t>Total Recorded FERC 927</t>
  </si>
  <si>
    <t>Remove Franchise Fee from A&amp;G</t>
  </si>
  <si>
    <t>Total FERC 927 Adjustments</t>
  </si>
  <si>
    <t>Total Recorded Adjusted FERC 927</t>
  </si>
  <si>
    <t>FERC 930.1 and 930.2: General Advertising Expense and Miscellaneous and General Expense</t>
  </si>
  <si>
    <t>Total Recorded FERC 930.1 and 930.2</t>
  </si>
  <si>
    <t>Total FERC 930.1 and 930.2 Adjustments</t>
  </si>
  <si>
    <t>Total Recorded Adjusted FERC 930.1 and 930.2</t>
  </si>
  <si>
    <t>FERC 935: Maintenance of General Plant</t>
  </si>
  <si>
    <t>Total Recorded FERC 935</t>
  </si>
  <si>
    <t>Total FERC 935 Adjustments</t>
  </si>
  <si>
    <t>Total Recorded Adjusted FERC 935</t>
  </si>
  <si>
    <t xml:space="preserve">Line </t>
  </si>
  <si>
    <t>Description</t>
  </si>
  <si>
    <t>Reference</t>
  </si>
  <si>
    <t xml:space="preserve">Liability Insurance </t>
  </si>
  <si>
    <t>Placeholder</t>
  </si>
  <si>
    <t>WP_19-AandG</t>
  </si>
  <si>
    <t>Sum of Adjustments</t>
  </si>
  <si>
    <t>Sum</t>
  </si>
  <si>
    <t>Line 109</t>
  </si>
  <si>
    <t>Line 102 + Line 104</t>
  </si>
  <si>
    <t>Line 209</t>
  </si>
  <si>
    <t>Line 202 + Line 204</t>
  </si>
  <si>
    <t>Line 309</t>
  </si>
  <si>
    <t>Line 302 + Line 304</t>
  </si>
  <si>
    <t>Line 409</t>
  </si>
  <si>
    <t>Line 402 + Line 404</t>
  </si>
  <si>
    <t>FF1 323, L. 181, col b</t>
  </si>
  <si>
    <t>FF2 325, L. 254, col b</t>
  </si>
  <si>
    <t>FF1 323, L. 182, col b</t>
  </si>
  <si>
    <t>FF2 325, L. 255, col b</t>
  </si>
  <si>
    <t>FF1 323, L. 183, col b</t>
  </si>
  <si>
    <t>FF2 325, L. 256, col b</t>
  </si>
  <si>
    <t>FF1 323, L. 184, col b</t>
  </si>
  <si>
    <t>FF2 325, L. 257, col b</t>
  </si>
  <si>
    <t>FF1 323, L. 185, col b</t>
  </si>
  <si>
    <t>FF2 325, L. 258, col b</t>
  </si>
  <si>
    <t>FF1 323, L. 186, col b</t>
  </si>
  <si>
    <t>FF2 325, L. 259, col b</t>
  </si>
  <si>
    <t>FF1 323, L. 187, col b</t>
  </si>
  <si>
    <t>FF2 325, L. 260, col b</t>
  </si>
  <si>
    <t>FF1 323, L. 188, col b</t>
  </si>
  <si>
    <t>FF2 325, L. 261, col b</t>
  </si>
  <si>
    <t>FF1 323, L. 196, col b</t>
  </si>
  <si>
    <t>FF2 325, L. 269, col b</t>
  </si>
  <si>
    <t>Line 509</t>
  </si>
  <si>
    <t>Line 502 + Line 504</t>
  </si>
  <si>
    <t>Line 609</t>
  </si>
  <si>
    <t>Line 602 + Line 604</t>
  </si>
  <si>
    <t>Line 709</t>
  </si>
  <si>
    <t>Line 702 + Line 704</t>
  </si>
  <si>
    <t>Line 809</t>
  </si>
  <si>
    <t>Line 802 + Line 804</t>
  </si>
  <si>
    <t>Line 909</t>
  </si>
  <si>
    <t>Line 902 + Line 904</t>
  </si>
  <si>
    <t>Line 1009</t>
  </si>
  <si>
    <t>Line 1002 + Line 1004</t>
  </si>
  <si>
    <t>Tab</t>
  </si>
  <si>
    <t>FF1 323, L. 191 and L. 192, col b</t>
  </si>
  <si>
    <t>FF2 325, L. 264 and L. 265, col b</t>
  </si>
  <si>
    <t>Table of Contents</t>
  </si>
  <si>
    <t>Support for Schedule 19 - Administrative and General Expense</t>
  </si>
  <si>
    <t>Tab 19-1</t>
  </si>
  <si>
    <t>Tab 19-2</t>
  </si>
  <si>
    <t>Note 1</t>
  </si>
  <si>
    <t>Liability Insurance - CPUC Regulatory Account</t>
  </si>
  <si>
    <t>Executive Health Benefits</t>
  </si>
  <si>
    <t>Funded Plans Trust Contributions - Accrual to Cash Basis</t>
  </si>
  <si>
    <t>NP&amp;S Adjustment</t>
  </si>
  <si>
    <t>Non A&amp;G</t>
  </si>
  <si>
    <t>Remove Non A&amp;G</t>
  </si>
  <si>
    <t>Remove ERBBA Balancing Account Amounts</t>
  </si>
  <si>
    <t>Employee Benefits</t>
  </si>
  <si>
    <t>Officer Benefits</t>
  </si>
  <si>
    <t>PBOPs Medical and Life and LTD</t>
  </si>
  <si>
    <t>Other</t>
  </si>
  <si>
    <t>Officer STIP</t>
  </si>
  <si>
    <t>Note 1:</t>
  </si>
  <si>
    <t>Not Seeking Recovery -  Officer STIP</t>
  </si>
  <si>
    <t>Officer Compensation</t>
  </si>
  <si>
    <t>Allocations</t>
  </si>
  <si>
    <t>Intervenor Compensation</t>
  </si>
  <si>
    <t>MCI Exchange Rights</t>
  </si>
  <si>
    <t xml:space="preserve">Run SAP report queries by FERC account and specified year to show detailed account activity and details.  For annual recorded A&amp;G expenses, evaluate transactions and </t>
  </si>
  <si>
    <t>make adjustments, such as removing amounts not sought for recovery, accrual to cash basis for certain costs to more accurately represent the cost of service, and removing</t>
  </si>
  <si>
    <t>Officer compensation.</t>
  </si>
  <si>
    <t>Administrative and General Expense Adjustments by FERC Account</t>
  </si>
  <si>
    <t>Administrative and General Expense Liability Insurance and Injuries and Damages</t>
  </si>
  <si>
    <t>Recorded Adjusted Liability Insurance and Injuries and Damages (FERC 925)</t>
  </si>
  <si>
    <t>Injuries and Damages</t>
  </si>
  <si>
    <r>
      <t xml:space="preserve">D&amp;O
</t>
    </r>
    <r>
      <rPr>
        <b/>
        <vertAlign val="superscript"/>
        <sz val="11"/>
        <rFont val="Calibri"/>
        <family val="2"/>
        <scheme val="minor"/>
      </rPr>
      <t xml:space="preserve">Note </t>
    </r>
    <r>
      <rPr>
        <b/>
        <vertAlign val="superscript"/>
        <sz val="11"/>
        <rFont val="Calibri"/>
        <family val="2"/>
      </rPr>
      <t>2</t>
    </r>
    <r>
      <rPr>
        <b/>
        <sz val="11"/>
        <rFont val="Calibri"/>
        <family val="2"/>
        <scheme val="minor"/>
      </rPr>
      <t xml:space="preserve">
</t>
    </r>
    <r>
      <rPr>
        <b/>
        <sz val="9"/>
        <rFont val="Calibri"/>
        <family val="2"/>
        <scheme val="minor"/>
      </rPr>
      <t>(excl calc)</t>
    </r>
  </si>
  <si>
    <r>
      <t xml:space="preserve">Nuclear
</t>
    </r>
    <r>
      <rPr>
        <b/>
        <vertAlign val="superscript"/>
        <sz val="11"/>
        <rFont val="Calibri"/>
        <family val="2"/>
        <scheme val="minor"/>
      </rPr>
      <t xml:space="preserve">Note </t>
    </r>
    <r>
      <rPr>
        <b/>
        <vertAlign val="superscript"/>
        <sz val="11"/>
        <rFont val="Calibri"/>
        <family val="2"/>
      </rPr>
      <t>2</t>
    </r>
    <r>
      <rPr>
        <b/>
        <sz val="11"/>
        <rFont val="Calibri"/>
        <family val="2"/>
        <scheme val="minor"/>
      </rPr>
      <t xml:space="preserve">
</t>
    </r>
    <r>
      <rPr>
        <b/>
        <sz val="9"/>
        <rFont val="Calibri"/>
        <family val="2"/>
        <scheme val="minor"/>
      </rPr>
      <t>(recover GRC)</t>
    </r>
  </si>
  <si>
    <r>
      <t xml:space="preserve">Reserves
</t>
    </r>
    <r>
      <rPr>
        <b/>
        <vertAlign val="superscript"/>
        <sz val="11"/>
        <rFont val="Calibri"/>
        <family val="2"/>
        <scheme val="minor"/>
      </rPr>
      <t xml:space="preserve">Note </t>
    </r>
    <r>
      <rPr>
        <b/>
        <vertAlign val="superscript"/>
        <sz val="11"/>
        <rFont val="Calibri"/>
        <family val="2"/>
      </rPr>
      <t>3</t>
    </r>
    <r>
      <rPr>
        <b/>
        <sz val="11"/>
        <rFont val="Calibri"/>
        <family val="2"/>
        <scheme val="minor"/>
      </rPr>
      <t xml:space="preserve">
</t>
    </r>
    <r>
      <rPr>
        <b/>
        <sz val="9"/>
        <rFont val="Calibri"/>
        <family val="2"/>
        <scheme val="minor"/>
      </rPr>
      <t>(accr to cash)</t>
    </r>
  </si>
  <si>
    <r>
      <t xml:space="preserve">Not
Seeking Recovery
</t>
    </r>
    <r>
      <rPr>
        <b/>
        <vertAlign val="superscript"/>
        <sz val="11"/>
        <rFont val="Calibri"/>
        <family val="2"/>
        <scheme val="minor"/>
      </rPr>
      <t>Note 3</t>
    </r>
  </si>
  <si>
    <t>Notes:</t>
  </si>
  <si>
    <t>1)  PG&amp;E uses an average of the Labor and Plant Factors for liability insurance, excluding Directors and Officers (D&amp;O)</t>
  </si>
  <si>
    <t>2)  Remove from Liability Insurance:</t>
  </si>
  <si>
    <t xml:space="preserve">     a)  D&amp;O because it is allocated to the functional areas, including NWT, based on the labor allocation factor.</t>
  </si>
  <si>
    <t xml:space="preserve">     b)  Nuclear because it is generation and recovered from customers through the GRC.</t>
  </si>
  <si>
    <t>Liability insurance adjustments are based on a break down of liability insurance components provided by the responsible</t>
  </si>
  <si>
    <t>accountant, and based on the cost center representing the functional organization for nuclear.</t>
  </si>
  <si>
    <t xml:space="preserve">     a)  Estimated change in reserves balance based on reserve specific accounts.  This is an accrual to cash adjustment.</t>
  </si>
  <si>
    <t xml:space="preserve">     b)  Amounts not sought for recovery from customers based on an evaluation of specific matters.</t>
  </si>
  <si>
    <t>Total Liability and Injuries and Damages</t>
  </si>
  <si>
    <t xml:space="preserve">and nuclear insurance, and Injuries and Damages to calculate the Network Transmission portion of these costs.  </t>
  </si>
  <si>
    <t>3)  Remove from Liability Insurance and Injuries and Damages:</t>
  </si>
  <si>
    <t>Line</t>
  </si>
  <si>
    <t>Totals</t>
  </si>
  <si>
    <t>Earnings from Operations</t>
  </si>
  <si>
    <t>NWT STIP Amount</t>
  </si>
  <si>
    <t>exclude</t>
  </si>
  <si>
    <t>elec ops, only</t>
  </si>
  <si>
    <t>Administrative and General Expense non-Executive Short Term Incentive Plan Award Assigned to Network Transmission</t>
  </si>
  <si>
    <t>Recorded Gross STIP</t>
  </si>
  <si>
    <t>Removal from Administrative and General Expense Gains and Losses associated with Employee Deferred Compensation</t>
  </si>
  <si>
    <t>Tab 19-4</t>
  </si>
  <si>
    <t>Tab 19-3</t>
  </si>
  <si>
    <t>CPUC Regualtory Accounts</t>
  </si>
  <si>
    <t>Remove FRMMA balancing account amounts</t>
  </si>
  <si>
    <t>CPUC Regulatory Account - FRMMA</t>
  </si>
  <si>
    <t>Utility</t>
  </si>
  <si>
    <t>Corporation Charge to Utility</t>
  </si>
  <si>
    <t>Note 2</t>
  </si>
  <si>
    <t>2)  The Corporation primarily supports the Utility, therefore, 99% of Corporation costs are charged to the Utility.</t>
  </si>
  <si>
    <t>A&amp;G Adjustment for Employee Deferred Compensation Gains and Losses (FERC 923)</t>
  </si>
  <si>
    <t>Corporation 99% Charge to Utility</t>
  </si>
  <si>
    <t>Corporation</t>
  </si>
  <si>
    <t>Total</t>
  </si>
  <si>
    <t>associated gains/losses are returned to employees at a future date.</t>
  </si>
  <si>
    <t>Workers' Compensation Reserve</t>
  </si>
  <si>
    <t>Recorded Adjusted Gross STIP</t>
  </si>
  <si>
    <t>Corp:  Recorded Adjusted Net STIP - Cash Basis</t>
  </si>
  <si>
    <t>Utility:  Recorded Adjusted Net STIP - Cash Basis</t>
  </si>
  <si>
    <t>Utility and Corporation:  Total Recorded Adjusted Net STIP - Cash Basis</t>
  </si>
  <si>
    <t>Total Utility &amp; Corporation Non Officer STIP Assigned to NWT</t>
  </si>
  <si>
    <t>Calculation of Recorded Adjusted Utility and Corporation non-Officer STIP</t>
  </si>
  <si>
    <t>Remove FRMMA Balancing Account Amounts</t>
  </si>
  <si>
    <t>BTL Allocation for Benefits</t>
  </si>
  <si>
    <t>BTL Allocation</t>
  </si>
  <si>
    <t>Remove Adjustment Allocations for Capitalizaiton - Labor</t>
  </si>
  <si>
    <t>Remove Adjustment Allocations for Capitalizaiton - materials &amp; supplies</t>
  </si>
  <si>
    <t>Capital Allocation on Adjs</t>
  </si>
  <si>
    <t>Capital Allocation</t>
  </si>
  <si>
    <t>Accrual to Cash Adj</t>
  </si>
  <si>
    <t>Adjs Net of BTL</t>
  </si>
  <si>
    <t>BTL Allocation on Adjs</t>
  </si>
  <si>
    <t>Adjs Net of BTL and Capital</t>
  </si>
  <si>
    <t>BTL Allocation on Adj</t>
  </si>
  <si>
    <t>(Thousands of Dollars)</t>
  </si>
  <si>
    <t>[C = A + B]</t>
  </si>
  <si>
    <t>Line No.</t>
  </si>
  <si>
    <t>Components of Officer Compensation and Benefits</t>
  </si>
  <si>
    <t>Affiliates</t>
  </si>
  <si>
    <t xml:space="preserve">Total </t>
  </si>
  <si>
    <t>WP Reference</t>
  </si>
  <si>
    <t xml:space="preserve">FERC Account </t>
  </si>
  <si>
    <t>Note</t>
  </si>
  <si>
    <t>a</t>
  </si>
  <si>
    <t>1.</t>
  </si>
  <si>
    <t>b</t>
  </si>
  <si>
    <t>Total Base Salaries:</t>
  </si>
  <si>
    <t xml:space="preserve">Total STIP: </t>
  </si>
  <si>
    <t>FERC 920</t>
  </si>
  <si>
    <t>a.</t>
  </si>
  <si>
    <t>Employee Active benefits</t>
  </si>
  <si>
    <t>- Medical (net of Employee Contributions)</t>
  </si>
  <si>
    <t>WP 5-8</t>
  </si>
  <si>
    <t>- Dental (net of Employee Contributions)</t>
  </si>
  <si>
    <t>WP 5-25</t>
  </si>
  <si>
    <t>- Vision (net of Employee Contributions)</t>
  </si>
  <si>
    <t>WP 5-36</t>
  </si>
  <si>
    <t>- Employee Contribution (itemized for November estimate)</t>
  </si>
  <si>
    <t>- Group Life and Accidental Death and Dismemberment</t>
  </si>
  <si>
    <t>WP 5-52</t>
  </si>
  <si>
    <t>- Wellness</t>
  </si>
  <si>
    <t>WP 1A-14 and WP 1A-26</t>
  </si>
  <si>
    <t>- Employee Assistance Program (EAP)</t>
  </si>
  <si>
    <t>Total Employee Active Benefits:</t>
  </si>
  <si>
    <t>FERC 926</t>
  </si>
  <si>
    <t>b.</t>
  </si>
  <si>
    <t>Employee Other benefits</t>
  </si>
  <si>
    <t>- Relocation</t>
  </si>
  <si>
    <t>- Tuition Refund</t>
  </si>
  <si>
    <t>Total Employee Other Benefits:</t>
  </si>
  <si>
    <t>c.</t>
  </si>
  <si>
    <t>Retirement Savings Plan (401k)</t>
  </si>
  <si>
    <t>WP 5-66</t>
  </si>
  <si>
    <t>d.</t>
  </si>
  <si>
    <t>Retirement Plan - Non Qualified</t>
  </si>
  <si>
    <t>WP 4-43</t>
  </si>
  <si>
    <t>e.</t>
  </si>
  <si>
    <t>Leave and Short Term Disability</t>
  </si>
  <si>
    <t>WP 1A-16</t>
  </si>
  <si>
    <t>Total Employee Benefits (sum of a, b, c, d, and e)</t>
  </si>
  <si>
    <t>c</t>
  </si>
  <si>
    <t>Total LOB Officer Compensation and Benefits</t>
  </si>
  <si>
    <t>[a]</t>
  </si>
  <si>
    <t>Although not required by Resolution (Res) E-4693, PG&amp;E has removed the compensation and benefits for all officers (Securities and Exchange (SEC) Rule 240.3b-7 and non-SEC Rule 3.b-7 officers).</t>
  </si>
  <si>
    <t>[b]</t>
  </si>
  <si>
    <t>[c]</t>
  </si>
  <si>
    <t>FERC 921</t>
  </si>
  <si>
    <t>FERC 923</t>
  </si>
  <si>
    <t>CPUC Regulatory Account - CEMA</t>
  </si>
  <si>
    <t>Remove CEMA Balancing Account Amounts</t>
  </si>
  <si>
    <t>Notes</t>
  </si>
  <si>
    <t>FERC 923/926</t>
  </si>
  <si>
    <t>Financial</t>
  </si>
  <si>
    <t>Recorded Utility Non Officer STIP</t>
  </si>
  <si>
    <t>Remove 50% Conversion</t>
  </si>
  <si>
    <t>Base STIP Net of BTL</t>
  </si>
  <si>
    <t>STIP Net of BTL and Capital</t>
  </si>
  <si>
    <t>STIP Base Accrual to Cash Adj</t>
  </si>
  <si>
    <t>Total Officer Compensation and Benefits Adjustment</t>
  </si>
  <si>
    <t>2020
Recorded</t>
  </si>
  <si>
    <t>2020 Recorded
Deferred Compensation
Gain / Loss</t>
  </si>
  <si>
    <t>2020 Recorded</t>
  </si>
  <si>
    <t>1)  In 2020 Deferred Compensation earned a gain on notional account investments.  Deferred compensation and any</t>
  </si>
  <si>
    <r>
      <t xml:space="preserve">FERC Form 1 Adjustment
</t>
    </r>
    <r>
      <rPr>
        <b/>
        <vertAlign val="superscript"/>
        <sz val="11"/>
        <rFont val="Calibri"/>
        <family val="2"/>
        <scheme val="minor"/>
      </rPr>
      <t>Note 4</t>
    </r>
  </si>
  <si>
    <t>2020
Recorded
Adjusted
($000's)</t>
  </si>
  <si>
    <t>5)  Remove CPUC Regulatory Assets that defer liability expenses.</t>
  </si>
  <si>
    <t>4)  Adjust the FERC Form 1 to reflect the allocation of liability insurance, third party claims and litigation settlements and judgements</t>
  </si>
  <si>
    <t>using the blended labor and plant factor agreed toby the parties in the FERC approved TO20 Formula Rate settlement.</t>
  </si>
  <si>
    <t xml:space="preserve">evaluated and adjustments made as described in notes (2) and (3) below. </t>
  </si>
  <si>
    <t>PG&amp;E runs an SAP report by FERC account 925 for the specified year.  Annual recorded A&amp;G expense transactions are</t>
  </si>
  <si>
    <t xml:space="preserve">PG&amp;E did not make this adjustment for the RY2022 Update filing.  Pursuant to the FERC approved TO20 Formula </t>
  </si>
  <si>
    <t>Rate settlement, PG&amp;E will recover third party claims and litigation settlements and judgements on an accrual basis.</t>
  </si>
  <si>
    <t>The  TO20 Settlement provides that for these costs, PG&amp;E will use an average allocation factor of 60% labor and 40% plant asset ratio</t>
  </si>
  <si>
    <t>beginning with the rates effective January 1, 2021.</t>
  </si>
  <si>
    <t>Reportable Fire Ignitions</t>
  </si>
  <si>
    <t>Electric Asset Failure</t>
  </si>
  <si>
    <t>Electric Operations</t>
  </si>
  <si>
    <t>Large Overpressure Events</t>
  </si>
  <si>
    <t>Total Dig-Ins Reduction</t>
  </si>
  <si>
    <t>Gas Operations</t>
  </si>
  <si>
    <t>Safe Dam Operating Capacity (SDOC)</t>
  </si>
  <si>
    <t>DCPP Reliability and Safety Indicator</t>
  </si>
  <si>
    <t>Generation</t>
  </si>
  <si>
    <t>Gas Customer Emergency Response</t>
  </si>
  <si>
    <t>911 Emergency Response</t>
  </si>
  <si>
    <t>Customers Experiencing Multiple Interruptions</t>
  </si>
  <si>
    <t>Reliability</t>
  </si>
  <si>
    <t>Days Away, Restricted &amp; Transferred (DART) Rate</t>
  </si>
  <si>
    <t>Workforce Safety</t>
  </si>
  <si>
    <t>Electric</t>
  </si>
  <si>
    <t>Gas</t>
  </si>
  <si>
    <t>Support LOBs</t>
  </si>
  <si>
    <t>Total Electric Operations Non-Officer STIP</t>
  </si>
  <si>
    <t>Non-Officer STIP from Line 125</t>
  </si>
  <si>
    <t>Electric Operations Non-Officer STIP - Assigned to NWT Based on Total Company Labor Factor</t>
  </si>
  <si>
    <t>Remove Camp Wildfire claims costs</t>
  </si>
  <si>
    <t>Remove North Bay Wildfire claims costs</t>
  </si>
  <si>
    <t>Remove Butte Fire claims costs</t>
  </si>
  <si>
    <t>Blended 60% Labor and 40% Plant Allocation Factor Adjustment</t>
  </si>
  <si>
    <t>Not seeking recovery of Contribution to Wildfire Fund - Shareholder (AB 1054)</t>
  </si>
  <si>
    <t>Remove balancing account amounts</t>
  </si>
  <si>
    <t>Remove Franchise Fees - Recover through a TRR factor</t>
  </si>
  <si>
    <r>
      <t xml:space="preserve">CPUC Regulatory Assets
</t>
    </r>
    <r>
      <rPr>
        <b/>
        <vertAlign val="superscript"/>
        <sz val="11"/>
        <rFont val="Calibri"/>
        <family val="2"/>
        <scheme val="minor"/>
      </rPr>
      <t>Note 5</t>
    </r>
  </si>
  <si>
    <t>Adjustment on the FERC Form 1 to reflect the Blended 60% Labor / 40% Plant allocation factor for Non-Nuclear Liability Insurance, Third Party Claims and Litigation and Damages</t>
  </si>
  <si>
    <t>Other Adjustment</t>
  </si>
  <si>
    <t>End of Year Plant Allocation Factor Adjustment</t>
  </si>
  <si>
    <t>Adjustment on the FERC Form 1 to reflect the End of Year Plant allocation factor for Non-Nuclear property insurance</t>
  </si>
  <si>
    <t>For the 2020 STIP Plan, STIP Metrics Percentages vary by LOB.</t>
  </si>
  <si>
    <t>Distribution Circuit Sectionalization</t>
  </si>
  <si>
    <t>2020 Officer Compensation and Benefits</t>
  </si>
  <si>
    <t>Utility STIP Non Officer (FERC 920)</t>
  </si>
  <si>
    <t>Corporation STIP Non Officer (FERC 923)</t>
  </si>
  <si>
    <t>DIFFERENCE Allocated by Metric Pursuant to Partial Settlement Agreement Less Allocated based on Total Company Labor Factor</t>
  </si>
  <si>
    <t>Year 2020 STIP Non-Officer - Assignment to Network Transmission</t>
  </si>
  <si>
    <t>Non-Officer STIP - Assigned to NWT by Metric (Pursuant to the 20 Formula Rate Settlement Agreement)</t>
  </si>
  <si>
    <t>Assign to NWT by STIP Metric using Labor Factors as a % of Total Electric Allocation Factor</t>
  </si>
  <si>
    <r>
      <rPr>
        <b/>
        <sz val="11"/>
        <color theme="1"/>
        <rFont val="Calibri"/>
        <family val="2"/>
        <scheme val="minor"/>
      </rPr>
      <t>TO20 SETTLEMENT AGREEMENT - Assignment to NWT Varies by Metric</t>
    </r>
    <r>
      <rPr>
        <sz val="11"/>
        <color theme="1"/>
        <rFont val="Calibri"/>
        <family val="2"/>
        <scheme val="minor"/>
      </rPr>
      <t xml:space="preserve">
1) Exclude DCPP Reliability and Safety Indicator, Electric Disribution, Gas Transmission, Gas Distribution and Gas Station. 
2) Assign STIP metrics to Network Trasmission (NWT) as follows: 
- Public Safety (Vegetation Management and System Hardening) and Electric Substation using NWT O&amp;M labor allocator
- Employee Safety (Timely Correction Action and Quality of Corrective Actions) using total company O&amp;M labor allocator
- Customer Satisfaction and Earnings from Operations using total company O&amp;M labor allocator subject to change as necessary to reflect the resolution of these issues in a final non-appealable TO18 decision															</t>
    </r>
  </si>
  <si>
    <r>
      <t xml:space="preserve">Base Salaries: </t>
    </r>
    <r>
      <rPr>
        <sz val="11"/>
        <color theme="1"/>
        <rFont val="Arial"/>
        <family val="2"/>
      </rPr>
      <t>The base salary reflects 2020 year end actuals.</t>
    </r>
  </si>
  <si>
    <t>Base salary amounts shown are before allocations for below-the-line and capital.</t>
  </si>
  <si>
    <t>Employee Benefit amounts shown are Gross Total before allocations for below-the-line and capital.</t>
  </si>
  <si>
    <t>FERC 923/920</t>
  </si>
  <si>
    <t>Adj to remove STIP assoc with one Non-Officers</t>
  </si>
  <si>
    <t>Severance</t>
  </si>
  <si>
    <t>CPUC Regulatory Amount - COVID Pandemic Protections</t>
  </si>
  <si>
    <t>Remove Covid Pandemic Protection Memorandum Account Amounts</t>
  </si>
  <si>
    <t>CPUC Regulatory Amount - Microgrid OIR</t>
  </si>
  <si>
    <t>CPUC Regulatory Amount - WEMA</t>
  </si>
  <si>
    <t>Remove WEMA Memorandum Account Amounts</t>
  </si>
  <si>
    <t>Not seeking recovery - Officer Compensation and Benefits</t>
  </si>
  <si>
    <t>Remove Customer Care Meter Reader Severance costs recovered through the CPUC SmartMeter Balancing Accoiunt</t>
  </si>
  <si>
    <t>CPUC Regulatory Amount - MEBA</t>
  </si>
  <si>
    <t>Remove MEBA Balancing Account Amounts</t>
  </si>
  <si>
    <t>Not Seeking Recovery - Director STIP</t>
  </si>
  <si>
    <t>CPUC Regulatory Amount - ERBBA</t>
  </si>
  <si>
    <t>External Professional Fees - Wildfires</t>
  </si>
  <si>
    <t xml:space="preserve">Remove Butte Fire External Professional Fees </t>
  </si>
  <si>
    <t>External Professional Fees - Bankruptcy</t>
  </si>
  <si>
    <t>CORP PBOPs Medical and Life and LTD</t>
  </si>
  <si>
    <t>CORP External Professional Fees - Wildfires</t>
  </si>
  <si>
    <t>CORP External Professional Fees - Bankruptcy</t>
  </si>
  <si>
    <t>CORP Deferred Compensation Gains/Losses</t>
  </si>
  <si>
    <t>Remove Non-Qualified Retirement Plans Gains/Losses</t>
  </si>
  <si>
    <t>CORP Officer STIP</t>
  </si>
  <si>
    <t>CORP Officer Compensation</t>
  </si>
  <si>
    <t>CORP Allocaitons</t>
  </si>
  <si>
    <t xml:space="preserve"> </t>
  </si>
  <si>
    <t>Utility Allocaitons</t>
  </si>
  <si>
    <t>Pursuant to the TO20 global settlement agreement, PG&amp;E shall recover a one time TCA of $7.4M. Refer to the global settlement, sections 4.8.3 and 4.8.4 (TO20 Settlement in FERC Docket ER19-13-000)</t>
  </si>
  <si>
    <t>Each LOB is allocated STIP dollars based on its proportional share of total accrued STIP shown in the Totals column of lines 201-204 above.</t>
  </si>
  <si>
    <t>Assign to NWT using as a % of Total Electric Allocation Factor
Line 210 * 211</t>
  </si>
  <si>
    <t>NWT STIP Amount
Line 210 * 214</t>
  </si>
  <si>
    <t>Change to NWT Gross STIP amount pursuant to Settlement Agreement
Line 216 - 212</t>
  </si>
  <si>
    <t>ADD Transition Cost Adjustment Pursuant to the TO20 Global Settlement</t>
  </si>
  <si>
    <t>Remove Bankruptcy External Professional Fees (CPUC POR Decision 20-05-053, pages 75 and 77)</t>
  </si>
  <si>
    <t>Remove CPUC Regulatory Assets that defer a portion of liability insurance.  The deferred amount represents liability insurance to be recovered under the CPUC jurisdiction in a future period.  The regulatory asset expense deferrals need to be removed to show the actual total cost of liability insurance.</t>
  </si>
  <si>
    <t>Not seeking recovery -  Officer Compensation.  The offset to the electric FERC Form 1 Electric credit is in the FERC Form 2 Gas.  The total Company FERC 925 Executive Health Benefits net expense is zero.</t>
  </si>
  <si>
    <t>Remove from A&amp;G FERC accts 920, 921 and 923 Microgrid OIR Memorandum Account amounts related to temporary generation costs and credits.  In total for the sum of these FERC accts, removed $591,266 in year 2020 net credits.  These amounts are recovered separately through the Microgrid MA.  </t>
  </si>
  <si>
    <t>Not Seeking Recovery -Remove Employee contributions for Health Care Reimbursements Accounts and Dependent Care Reimbursements account</t>
  </si>
  <si>
    <r>
      <t xml:space="preserve">Short Term Incentive Plan (STIP): </t>
    </r>
    <r>
      <rPr>
        <sz val="11"/>
        <color theme="1"/>
        <rFont val="Arial"/>
        <family val="2"/>
      </rPr>
      <t>PG&amp;E excludes all officer STIP costs: includes the STIP payment to 3 non-officers based on 2020 actuals</t>
    </r>
  </si>
  <si>
    <r>
      <t xml:space="preserve">Employee Benefits:  </t>
    </r>
    <r>
      <rPr>
        <sz val="11"/>
        <color theme="1"/>
        <rFont val="Arial"/>
        <family val="2"/>
      </rPr>
      <t>The benefit amounts are based on 2020 actuals and allocated consistent with the 77M.</t>
    </r>
  </si>
  <si>
    <t>Removal from Administrative and General Expense Officer Compensation and Benefits</t>
  </si>
  <si>
    <t>Remove Camp Wildfire External Professional Legal Fees, net of insurance proceeds.  The timing of accrued expenses and reimbursed insurance proceeds may differ and not exactly offset in the same accounting period.
(External Legal Fees $19.2M - $27.4M Insurance Proceeds)</t>
  </si>
  <si>
    <t>Remove North Bay Wildfire External Professional Fees, net of insurance proceeds.  The timing of accrued expenses and reimbursed insurance proceeds may differ and not exactly offset in the same accounting period.
(External Legal Fees $9.7M - $22.6M Insurance Proceeds)</t>
  </si>
  <si>
    <t>Not seeking recovery - Remove net Nuclear Property Insurance and Nuclear Electric Insurance Limited (NEIL) distributions.  Nuclear Property Insurance amounts are recovered under the CPUC jurisdiction in the GRCs.
(Nuclear Property Insurance $3.6M - NEIL Distributions $11.4M)</t>
  </si>
  <si>
    <t>Litigation and damages payments that were on hold due to PG&amp;E’s bankruptcy status.  These payments were distributed in 2020 after PG&amp;E emerged from bankruptcy on July 1, 2020.  Typically, litigation payments are recorded to Account 925, but Bankruptcy distribution payments were posted under a separate liability general ledger account outside Account 925. Bankruptcy payments were added to capture the total amount of year 2020 payments.</t>
  </si>
  <si>
    <t>Third Party Claims payments that were on hold due to PG&amp;E’s bankruptcy status.  These payments were distributed in 2020 after PG&amp;E emerged from bankruptcy on July 1, 2020.  Typically, Claims payments are recorded to Account 925, but Bankruptcy distribution payments were posted under a separate liability general ledger account outside Account 925. Bankruptcy payments were added to capture the total amount of year 2020 payments.</t>
  </si>
  <si>
    <t>Utility - Adjustment Allocations for below-the-line and capitalization associated with the Removal of employee benefits on lines 710-712 above.</t>
  </si>
  <si>
    <t>Corporation - Adjustment Allocations for below-the-line associated with the Removal of Officer Labor and Non-Qualifiedd Retirement Plans Gains and Losses</t>
  </si>
  <si>
    <t>Utility -  Adjustment Allocations for below-the-line and capitalization associated with the Removal of Director STIP on Line 120</t>
  </si>
  <si>
    <t>Line 216 + Line 218</t>
  </si>
  <si>
    <t>Add row for non-officer director STIP?</t>
  </si>
  <si>
    <t>incl adj:</t>
  </si>
  <si>
    <r>
      <t xml:space="preserve">Remove North Bay Wildfire and Camp Wildfire External Professional Fees
(North Bay $7.6M + $0.05 Camp + </t>
    </r>
    <r>
      <rPr>
        <sz val="11"/>
        <color rgb="FFC00000"/>
        <rFont val="Calibri"/>
        <family val="2"/>
      </rPr>
      <t>North Bay $3.1M</t>
    </r>
    <r>
      <rPr>
        <sz val="11"/>
        <rFont val="Calibri"/>
        <family val="2"/>
        <scheme val="minor"/>
      </rPr>
      <t>)</t>
    </r>
  </si>
  <si>
    <t>prev RA</t>
  </si>
  <si>
    <t>check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</si>
</sst>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5" formatCode="&quot;$&quot;#,##0_);\(&quot;$&quot;#,##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_);_(* \(#,##0\);_(* &quot;-&quot;??_);_(@_)"/>
    <numFmt numFmtId="165" formatCode="0.0%"/>
    <numFmt numFmtId="166" formatCode="_(&quot;$&quot;* #,##0_);_(&quot;$&quot;* \(#,##0\);_(&quot;$&quot;* &quot;-&quot;??_);_(@_)"/>
    <numFmt numFmtId="167" formatCode="_(&quot;$&quot;* #,##0.00000_);_(&quot;$&quot;* \(#,##0.00000\);_(&quot;$&quot;* &quot;-&quot;??_);_(@_)"/>
    <numFmt numFmtId="168" formatCode="_(* #,##0.0_);_(* \(#,##0.0\);_(* &quot;-&quot;??_);_(@_)"/>
    <numFmt numFmtId="169" formatCode="&quot;$&quot;#,##0"/>
    <numFmt numFmtId="170" formatCode="0.0"/>
    <numFmt numFmtId="171" formatCode="&quot;$&quot;#,##0.0"/>
    <numFmt numFmtId="172" formatCode="_(* #,##0.000_);_(* \(#,##0.000\);_(* &quot;-&quot;??_);_(@_)"/>
  </numFmts>
  <fonts count="41" x14ac:knownFonts="1">
    <font>
      <sz val="10"/>
      <name val="Arial"/>
      <family val="2"/>
    </font>
    <font>
      <sz val="11"/>
      <color theme="1"/>
      <name val="Calibri"/>
      <family val="2"/>
      <scheme val="minor"/>
    </font>
    <font>
      <sz val="10"/>
      <color theme="1"/>
      <name val="Arial"/>
      <family val="2"/>
    </font>
    <font>
      <sz val="11"/>
      <color theme="1"/>
      <name val="Calibri"/>
      <family val="2"/>
      <scheme val="minor"/>
    </font>
    <font>
      <sz val="11"/>
      <color rgb="FFFF0000"/>
      <name val="Calibri"/>
      <family val="2"/>
      <scheme val="minor"/>
    </font>
    <font>
      <b/>
      <sz val="11"/>
      <name val="Calibri"/>
      <family val="2"/>
      <scheme val="minor"/>
    </font>
    <font>
      <b/>
      <sz val="12"/>
      <name val="Calibri"/>
      <family val="2"/>
      <scheme val="minor"/>
    </font>
    <font>
      <sz val="11"/>
      <name val="Calibri"/>
      <family val="2"/>
      <scheme val="minor"/>
    </font>
    <font>
      <i/>
      <sz val="11"/>
      <color rgb="FFFF0000"/>
      <name val="Calibri"/>
      <family val="2"/>
      <scheme val="minor"/>
    </font>
    <font>
      <i/>
      <u/>
      <sz val="11"/>
      <name val="Calibri"/>
      <family val="2"/>
      <scheme val="minor"/>
    </font>
    <font>
      <sz val="12"/>
      <name val="Calibri"/>
      <family val="2"/>
      <scheme val="minor"/>
    </font>
    <font>
      <b/>
      <u/>
      <sz val="12"/>
      <name val="Calibri"/>
      <family val="2"/>
      <scheme val="minor"/>
    </font>
    <font>
      <b/>
      <sz val="10"/>
      <name val="Calibri"/>
      <family val="2"/>
      <scheme val="minor"/>
    </font>
    <font>
      <sz val="10"/>
      <name val="Calibri"/>
      <family val="2"/>
      <scheme val="minor"/>
    </font>
    <font>
      <b/>
      <i/>
      <sz val="11"/>
      <name val="Calibri"/>
      <family val="2"/>
      <scheme val="minor"/>
    </font>
    <font>
      <b/>
      <vertAlign val="superscript"/>
      <sz val="11"/>
      <name val="Calibri"/>
      <family val="2"/>
      <scheme val="minor"/>
    </font>
    <font>
      <b/>
      <vertAlign val="superscript"/>
      <sz val="11"/>
      <name val="Calibri"/>
      <family val="2"/>
    </font>
    <font>
      <b/>
      <sz val="9"/>
      <name val="Calibri"/>
      <family val="2"/>
      <scheme val="minor"/>
    </font>
    <font>
      <b/>
      <sz val="11"/>
      <color theme="1"/>
      <name val="Calibri"/>
      <family val="2"/>
      <scheme val="minor"/>
    </font>
    <font>
      <b/>
      <u/>
      <sz val="11"/>
      <color theme="1"/>
      <name val="Calibri"/>
      <family val="2"/>
      <scheme val="minor"/>
    </font>
    <font>
      <b/>
      <sz val="10"/>
      <name val="Arial"/>
      <family val="2"/>
    </font>
    <font>
      <sz val="10"/>
      <color rgb="FFFF0000"/>
      <name val="Arial"/>
      <family val="2"/>
    </font>
    <font>
      <sz val="11"/>
      <color theme="1"/>
      <name val="Arial"/>
      <family val="2"/>
    </font>
    <font>
      <b/>
      <sz val="11"/>
      <color theme="1"/>
      <name val="Arial"/>
      <family val="2"/>
    </font>
    <font>
      <b/>
      <sz val="11"/>
      <color rgb="FFFF0000"/>
      <name val="Arial"/>
      <family val="2"/>
    </font>
    <font>
      <sz val="11"/>
      <color rgb="FFFF0000"/>
      <name val="Arial"/>
      <family val="2"/>
    </font>
    <font>
      <sz val="11"/>
      <name val="Arial"/>
      <family val="2"/>
    </font>
    <font>
      <sz val="10"/>
      <color rgb="FFFF0000"/>
      <name val="Calibri"/>
      <family val="2"/>
      <scheme val="minor"/>
    </font>
    <font>
      <sz val="12"/>
      <color theme="1"/>
      <name val="Calibri"/>
      <family val="2"/>
      <scheme val="minor"/>
    </font>
    <font>
      <b/>
      <sz val="11"/>
      <color rgb="FFC00000"/>
      <name val="Arial"/>
      <family val="2"/>
    </font>
    <font>
      <b/>
      <sz val="10"/>
      <color rgb="FFC00000"/>
      <name val="Arial"/>
      <family val="2"/>
    </font>
    <font>
      <b/>
      <sz val="11"/>
      <color rgb="FFFF0000"/>
      <name val="Calibri"/>
      <family val="2"/>
      <scheme val="minor"/>
    </font>
    <font>
      <sz val="11"/>
      <color rgb="FFC00000"/>
      <name val="Calibri"/>
      <family val="2"/>
      <scheme val="minor"/>
    </font>
    <font>
      <sz val="10"/>
      <color theme="1"/>
      <name val="Calibri"/>
      <family val="2"/>
      <scheme val="minor"/>
    </font>
    <font>
      <b/>
      <sz val="10"/>
      <color theme="1"/>
      <name val="Calibri"/>
      <family val="2"/>
      <scheme val="minor"/>
    </font>
    <font>
      <b/>
      <sz val="9"/>
      <color theme="1"/>
      <name val="Calibri"/>
      <family val="2"/>
      <scheme val="minor"/>
    </font>
    <font>
      <sz val="9"/>
      <color theme="1"/>
      <name val="Calibri"/>
      <family val="2"/>
      <scheme val="minor"/>
    </font>
    <font>
      <sz val="11"/>
      <color rgb="FFC00000"/>
      <name val="Calibri"/>
      <family val="2"/>
    </font>
    <font>
      <u/>
      <sz val="10"/>
      <color rgb="FFC00000"/>
      <name val="Calibri"/>
      <family val="2"/>
      <scheme val="minor"/>
    </font>
    <font>
      <sz val="10"/>
      <color rgb="FFC00000"/>
      <name val="Calibri"/>
      <family val="2"/>
      <scheme val="minor"/>
    </font>
    <font>
      <sz val="10"/>
      <name val="Arial"/>
      <family val="2"/>
    </font>
  </fonts>
  <fills count="6">
    <fill>
      <patternFill patternType="none"/>
    </fill>
    <fill>
      <patternFill patternType="gray125"/>
    </fill>
    <fill>
      <patternFill patternType="solid">
        <fgColor rgb="FFFFE979"/>
        <bgColor indexed="64"/>
      </patternFill>
    </fill>
    <fill>
      <patternFill patternType="solid">
        <fgColor rgb="FFFFFF66"/>
        <bgColor indexed="64"/>
      </patternFill>
    </fill>
    <fill>
      <patternFill patternType="solid">
        <fgColor rgb="FFFFFF00"/>
        <bgColor indexed="64"/>
      </patternFill>
    </fill>
    <fill>
      <patternFill patternType="solid">
        <fgColor theme="6" tint="0.59996337778862885"/>
        <bgColor indexed="64"/>
      </patternFill>
    </fill>
  </fills>
  <borders count="31">
    <border>
      <left/>
      <right/>
      <top/>
      <bottom/>
      <diagonal/>
    </border>
    <border>
      <left/>
      <right/>
      <top/>
      <bottom style="hair">
        <color auto="1"/>
      </bottom>
      <diagonal/>
    </border>
    <border>
      <left style="thin">
        <color auto="1"/>
      </left>
      <right style="thin">
        <color auto="1"/>
      </right>
      <top style="thin">
        <color auto="1"/>
      </top>
      <bottom style="thin">
        <color auto="1"/>
      </bottom>
      <diagonal/>
    </border>
    <border>
      <left/>
      <right/>
      <top style="thin">
        <color auto="1"/>
      </top>
      <bottom/>
      <diagonal/>
    </border>
    <border>
      <left/>
      <right/>
      <top/>
      <bottom style="thin">
        <color auto="1"/>
      </bottom>
      <diagonal/>
    </border>
    <border>
      <left/>
      <right/>
      <top style="thin">
        <color auto="1"/>
      </top>
      <bottom style="thin">
        <color auto="1"/>
      </bottom>
      <diagonal/>
    </border>
    <border>
      <left/>
      <right/>
      <top style="thin">
        <color auto="1"/>
      </top>
      <bottom style="double">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thin">
        <color auto="1"/>
      </bottom>
      <diagonal/>
    </border>
    <border>
      <left style="medium">
        <color auto="1"/>
      </left>
      <right/>
      <top style="thin">
        <color auto="1"/>
      </top>
      <bottom/>
      <diagonal/>
    </border>
    <border>
      <left style="medium">
        <color auto="1"/>
      </left>
      <right/>
      <top style="thin">
        <color auto="1"/>
      </top>
      <bottom style="thin">
        <color auto="1"/>
      </bottom>
      <diagonal/>
    </border>
    <border>
      <left style="medium">
        <color auto="1"/>
      </left>
      <right/>
      <top style="thin">
        <color auto="1"/>
      </top>
      <bottom style="medium">
        <color auto="1"/>
      </bottom>
      <diagonal/>
    </border>
    <border>
      <left/>
      <right/>
      <top/>
      <bottom style="medium">
        <color auto="1"/>
      </bottom>
      <diagonal/>
    </border>
    <border>
      <left/>
      <right style="medium">
        <color auto="1"/>
      </right>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style="hair">
        <color auto="1"/>
      </left>
      <right/>
      <top/>
      <bottom/>
      <diagonal/>
    </border>
    <border>
      <left/>
      <right style="hair">
        <color auto="1"/>
      </right>
      <top/>
      <bottom/>
      <diagonal/>
    </border>
    <border>
      <left style="hair">
        <color auto="1"/>
      </left>
      <right/>
      <top/>
      <bottom style="hair">
        <color auto="1"/>
      </bottom>
      <diagonal/>
    </border>
    <border>
      <left/>
      <right style="hair">
        <color auto="1"/>
      </right>
      <top/>
      <bottom style="hair">
        <color auto="1"/>
      </bottom>
      <diagonal/>
    </border>
    <border>
      <left style="medium">
        <color auto="1"/>
      </left>
      <right/>
      <top style="medium">
        <color auto="1"/>
      </top>
      <bottom style="medium">
        <color auto="1"/>
      </bottom>
      <diagonal/>
    </border>
  </borders>
  <cellStyleXfs count="23">
    <xf numFmtId="0" fontId="0" fillId="0" borderId="0"/>
    <xf numFmtId="9" fontId="40" fillId="0" borderId="0" applyFont="0" applyFill="0" applyBorder="0" applyAlignment="0" applyProtection="0"/>
    <xf numFmtId="44" fontId="2" fillId="0" borderId="0" applyFont="0" applyFill="0" applyBorder="0" applyAlignment="0" applyProtection="0"/>
    <xf numFmtId="42" fontId="2" fillId="0" borderId="0" applyFont="0" applyFill="0" applyBorder="0" applyAlignment="0" applyProtection="0"/>
    <xf numFmtId="43" fontId="40" fillId="0" borderId="0" applyFont="0" applyFill="0" applyBorder="0" applyAlignment="0" applyProtection="0"/>
    <xf numFmtId="41" fontId="2" fillId="0" borderId="0" applyFont="0" applyFill="0" applyBorder="0" applyAlignment="0" applyProtection="0"/>
    <xf numFmtId="0" fontId="3" fillId="0" borderId="0"/>
    <xf numFmtId="9"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9" fontId="2" fillId="0" borderId="0" applyFont="0" applyFill="0" applyBorder="0" applyAlignment="0" applyProtection="0"/>
    <xf numFmtId="0" fontId="3" fillId="0" borderId="0"/>
    <xf numFmtId="44" fontId="3" fillId="0" borderId="0" applyFont="0" applyFill="0" applyBorder="0" applyAlignment="0" applyProtection="0"/>
    <xf numFmtId="9" fontId="3" fillId="0" borderId="0" applyFont="0" applyFill="0" applyBorder="0" applyAlignment="0" applyProtection="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4" fontId="3" fillId="0" borderId="0" applyFont="0" applyFill="0" applyBorder="0" applyAlignment="0" applyProtection="0"/>
    <xf numFmtId="9" fontId="3" fillId="0" borderId="0" applyFont="0" applyFill="0" applyBorder="0" applyAlignment="0" applyProtection="0"/>
    <xf numFmtId="43" fontId="3" fillId="0" borderId="0" applyFont="0" applyFill="0" applyBorder="0" applyAlignment="0" applyProtection="0"/>
    <xf numFmtId="0" fontId="3" fillId="0" borderId="0"/>
    <xf numFmtId="43" fontId="3" fillId="0" borderId="0" applyFont="0" applyFill="0" applyBorder="0" applyAlignment="0" applyProtection="0"/>
  </cellStyleXfs>
  <cellXfs count="292">
    <xf numFmtId="0" fontId="0" fillId="0" borderId="0" xfId="0"/>
    <xf numFmtId="0" fontId="26" fillId="0" borderId="0" xfId="15" applyFont="1" applyAlignment="1">
      <alignment horizontal="left" vertical="top" wrapText="1"/>
    </xf>
    <xf numFmtId="0" fontId="23" fillId="0" borderId="0" xfId="15" applyFont="1" applyAlignment="1">
      <alignment horizontal="right" vertical="top"/>
    </xf>
    <xf numFmtId="0" fontId="18" fillId="0" borderId="0" xfId="17" applyFont="1" applyAlignment="1">
      <alignment horizontal="center" vertical="top"/>
    </xf>
    <xf numFmtId="0" fontId="3" fillId="0" borderId="14" xfId="17" applyBorder="1" applyAlignment="1">
      <alignment horizontal="left" vertical="top" wrapText="1"/>
    </xf>
    <xf numFmtId="0" fontId="7" fillId="0" borderId="0" xfId="0" applyFont="1"/>
    <xf numFmtId="0" fontId="5" fillId="0" borderId="0" xfId="0" applyFont="1"/>
    <xf numFmtId="0" fontId="10" fillId="0" borderId="0" xfId="0" applyFont="1"/>
    <xf numFmtId="0" fontId="10" fillId="0" borderId="0" xfId="0" applyFont="1" applyAlignment="1">
      <alignment vertical="top"/>
    </xf>
    <xf numFmtId="0" fontId="10" fillId="0" borderId="0" xfId="0" applyFont="1" applyAlignment="1">
      <alignment horizontal="center" vertical="top"/>
    </xf>
    <xf numFmtId="0" fontId="11" fillId="0" borderId="0" xfId="0" applyFont="1" applyAlignment="1">
      <alignment horizontal="center"/>
    </xf>
    <xf numFmtId="0" fontId="11" fillId="0" borderId="0" xfId="0" applyFont="1" applyAlignment="1">
      <alignment horizontal="left"/>
    </xf>
    <xf numFmtId="0" fontId="10" fillId="0" borderId="0" xfId="0" applyFont="1" applyAlignment="1">
      <alignment vertical="top" wrapText="1"/>
    </xf>
    <xf numFmtId="0" fontId="7" fillId="0" borderId="0" xfId="0" applyFont="1" applyAlignment="1">
      <alignment vertical="top"/>
    </xf>
    <xf numFmtId="0" fontId="12" fillId="0" borderId="0" xfId="0" applyFont="1"/>
    <xf numFmtId="5" fontId="7" fillId="2" borderId="0" xfId="0" applyNumberFormat="1" applyFont="1" applyFill="1"/>
    <xf numFmtId="5" fontId="7" fillId="2" borderId="0" xfId="0" applyNumberFormat="1" applyFont="1" applyFill="1" applyAlignment="1">
      <alignment vertical="top"/>
    </xf>
    <xf numFmtId="5" fontId="7" fillId="2" borderId="1" xfId="0" applyNumberFormat="1" applyFont="1" applyFill="1" applyBorder="1" applyAlignment="1">
      <alignment vertical="top"/>
    </xf>
    <xf numFmtId="41" fontId="7" fillId="2" borderId="1" xfId="0" applyNumberFormat="1" applyFont="1" applyFill="1" applyBorder="1" applyAlignment="1">
      <alignment vertical="top"/>
    </xf>
    <xf numFmtId="41" fontId="7" fillId="2" borderId="1" xfId="0" applyNumberFormat="1" applyFont="1" applyFill="1" applyBorder="1"/>
    <xf numFmtId="0" fontId="14" fillId="0" borderId="0" xfId="0" applyFont="1"/>
    <xf numFmtId="0" fontId="12" fillId="0" borderId="0" xfId="0" applyFont="1" applyAlignment="1">
      <alignment horizontal="center"/>
    </xf>
    <xf numFmtId="0" fontId="5" fillId="0" borderId="2" xfId="0" applyFont="1" applyBorder="1"/>
    <xf numFmtId="0" fontId="5" fillId="0" borderId="2" xfId="0" applyFont="1" applyBorder="1" applyAlignment="1">
      <alignment horizontal="center" wrapText="1"/>
    </xf>
    <xf numFmtId="0" fontId="13" fillId="0" borderId="0" xfId="0" applyFont="1" applyAlignment="1">
      <alignment horizontal="center"/>
    </xf>
    <xf numFmtId="5" fontId="7" fillId="2" borderId="0" xfId="4" applyNumberFormat="1" applyFont="1" applyFill="1"/>
    <xf numFmtId="5" fontId="7" fillId="0" borderId="0" xfId="0" applyNumberFormat="1" applyFont="1"/>
    <xf numFmtId="0" fontId="17" fillId="0" borderId="0" xfId="0" applyFont="1"/>
    <xf numFmtId="5" fontId="5" fillId="0" borderId="3" xfId="0" applyNumberFormat="1" applyFont="1" applyBorder="1"/>
    <xf numFmtId="0" fontId="13" fillId="0" borderId="0" xfId="0" applyFont="1"/>
    <xf numFmtId="5" fontId="7" fillId="2" borderId="1" xfId="0" applyNumberFormat="1" applyFont="1" applyFill="1" applyBorder="1"/>
    <xf numFmtId="0" fontId="0" fillId="0" borderId="0" xfId="0" applyAlignment="1">
      <alignment horizontal="center"/>
    </xf>
    <xf numFmtId="0" fontId="20" fillId="0" borderId="2" xfId="0" applyFont="1" applyBorder="1" applyAlignment="1">
      <alignment horizontal="center" wrapText="1"/>
    </xf>
    <xf numFmtId="0" fontId="20" fillId="0" borderId="2" xfId="0" applyFont="1" applyBorder="1" applyAlignment="1">
      <alignment horizontal="left" wrapText="1"/>
    </xf>
    <xf numFmtId="0" fontId="0" fillId="0" borderId="0" xfId="0" applyAlignment="1">
      <alignment horizontal="left"/>
    </xf>
    <xf numFmtId="9" fontId="0" fillId="2" borderId="0" xfId="1" applyFont="1" applyFill="1"/>
    <xf numFmtId="5" fontId="0" fillId="0" borderId="3" xfId="0" applyNumberFormat="1" applyBorder="1"/>
    <xf numFmtId="0" fontId="21" fillId="0" borderId="0" xfId="0" applyFont="1"/>
    <xf numFmtId="0" fontId="5" fillId="0" borderId="0" xfId="0" applyFont="1" applyAlignment="1">
      <alignment horizontal="center" wrapText="1"/>
    </xf>
    <xf numFmtId="164" fontId="18" fillId="0" borderId="0" xfId="4" applyNumberFormat="1" applyFont="1" applyBorder="1" applyAlignment="1">
      <alignment horizontal="center" vertical="top" wrapText="1"/>
    </xf>
    <xf numFmtId="0" fontId="22" fillId="0" borderId="0" xfId="15" applyFont="1" applyAlignment="1">
      <alignment vertical="top"/>
    </xf>
    <xf numFmtId="0" fontId="23" fillId="0" borderId="0" xfId="15" applyFont="1" applyAlignment="1">
      <alignment vertical="top"/>
    </xf>
    <xf numFmtId="0" fontId="24" fillId="0" borderId="0" xfId="15" applyFont="1" applyAlignment="1">
      <alignment horizontal="center" vertical="top"/>
    </xf>
    <xf numFmtId="0" fontId="23" fillId="0" borderId="4" xfId="15" applyFont="1" applyBorder="1" applyAlignment="1">
      <alignment horizontal="center" wrapText="1"/>
    </xf>
    <xf numFmtId="0" fontId="23" fillId="0" borderId="4" xfId="15" applyFont="1" applyBorder="1"/>
    <xf numFmtId="0" fontId="23" fillId="0" borderId="2" xfId="15" applyFont="1" applyBorder="1" applyAlignment="1">
      <alignment horizontal="center" wrapText="1"/>
    </xf>
    <xf numFmtId="0" fontId="22" fillId="0" borderId="0" xfId="15" applyFont="1"/>
    <xf numFmtId="0" fontId="22" fillId="0" borderId="0" xfId="15" applyFont="1" applyAlignment="1">
      <alignment horizontal="center" vertical="top"/>
    </xf>
    <xf numFmtId="168" fontId="22" fillId="0" borderId="0" xfId="16" applyNumberFormat="1" applyFont="1" applyAlignment="1">
      <alignment horizontal="center" vertical="top"/>
    </xf>
    <xf numFmtId="0" fontId="23" fillId="0" borderId="0" xfId="15" quotePrefix="1" applyFont="1" applyAlignment="1">
      <alignment horizontal="left" vertical="top"/>
    </xf>
    <xf numFmtId="168" fontId="23" fillId="0" borderId="0" xfId="16" quotePrefix="1" applyNumberFormat="1" applyFont="1" applyAlignment="1">
      <alignment horizontal="center" vertical="top" wrapText="1"/>
    </xf>
    <xf numFmtId="0" fontId="22" fillId="0" borderId="0" xfId="15" quotePrefix="1" applyFont="1" applyAlignment="1">
      <alignment vertical="top" wrapText="1"/>
    </xf>
    <xf numFmtId="164" fontId="22" fillId="0" borderId="0" xfId="16" applyNumberFormat="1" applyFont="1" applyAlignment="1">
      <alignment horizontal="center" vertical="top"/>
    </xf>
    <xf numFmtId="164" fontId="23" fillId="0" borderId="0" xfId="16" applyNumberFormat="1" applyFont="1" applyAlignment="1">
      <alignment vertical="top"/>
    </xf>
    <xf numFmtId="169" fontId="22" fillId="0" borderId="0" xfId="15" applyNumberFormat="1" applyFont="1" applyAlignment="1">
      <alignment horizontal="center" vertical="top"/>
    </xf>
    <xf numFmtId="168" fontId="23" fillId="0" borderId="3" xfId="16" applyNumberFormat="1" applyFont="1" applyBorder="1" applyAlignment="1">
      <alignment vertical="top"/>
    </xf>
    <xf numFmtId="168" fontId="23" fillId="0" borderId="0" xfId="16" applyNumberFormat="1" applyFont="1" applyAlignment="1">
      <alignment vertical="top"/>
    </xf>
    <xf numFmtId="164" fontId="22" fillId="0" borderId="0" xfId="16" applyNumberFormat="1" applyFont="1" applyAlignment="1">
      <alignment horizontal="center" vertical="top" wrapText="1"/>
    </xf>
    <xf numFmtId="0" fontId="22" fillId="0" borderId="0" xfId="15" quotePrefix="1" applyFont="1" applyAlignment="1">
      <alignment horizontal="left" vertical="top"/>
    </xf>
    <xf numFmtId="170" fontId="22" fillId="0" borderId="0" xfId="16" applyNumberFormat="1" applyFont="1" applyAlignment="1">
      <alignment horizontal="center" vertical="top"/>
    </xf>
    <xf numFmtId="164" fontId="22" fillId="0" borderId="3" xfId="16" applyNumberFormat="1" applyFont="1" applyBorder="1" applyAlignment="1">
      <alignment horizontal="center" vertical="top"/>
    </xf>
    <xf numFmtId="168" fontId="23" fillId="0" borderId="0" xfId="16" applyNumberFormat="1" applyFont="1" applyAlignment="1">
      <alignment horizontal="center" vertical="top"/>
    </xf>
    <xf numFmtId="170" fontId="22" fillId="0" borderId="0" xfId="15" applyNumberFormat="1" applyFont="1" applyAlignment="1">
      <alignment horizontal="center" vertical="top"/>
    </xf>
    <xf numFmtId="43" fontId="22" fillId="0" borderId="0" xfId="15" applyNumberFormat="1" applyFont="1" applyAlignment="1">
      <alignment vertical="top"/>
    </xf>
    <xf numFmtId="168" fontId="23" fillId="0" borderId="0" xfId="15" applyNumberFormat="1" applyFont="1" applyAlignment="1">
      <alignment vertical="top"/>
    </xf>
    <xf numFmtId="168" fontId="22" fillId="0" borderId="0" xfId="16" applyNumberFormat="1" applyFont="1" applyAlignment="1">
      <alignment vertical="top"/>
    </xf>
    <xf numFmtId="0" fontId="25" fillId="0" borderId="0" xfId="15" applyFont="1" applyAlignment="1">
      <alignment horizontal="left" vertical="top" wrapText="1"/>
    </xf>
    <xf numFmtId="169" fontId="22" fillId="0" borderId="0" xfId="15" applyNumberFormat="1" applyFont="1" applyAlignment="1">
      <alignment vertical="top"/>
    </xf>
    <xf numFmtId="164" fontId="23" fillId="0" borderId="5" xfId="16" applyNumberFormat="1" applyFont="1" applyBorder="1" applyAlignment="1">
      <alignment horizontal="center" vertical="top" wrapText="1"/>
    </xf>
    <xf numFmtId="168" fontId="23" fillId="0" borderId="5" xfId="16" applyNumberFormat="1" applyFont="1" applyBorder="1" applyAlignment="1">
      <alignment vertical="top" wrapText="1"/>
    </xf>
    <xf numFmtId="164" fontId="23" fillId="0" borderId="6" xfId="16" applyNumberFormat="1" applyFont="1" applyBorder="1" applyAlignment="1">
      <alignment horizontal="center" vertical="top"/>
    </xf>
    <xf numFmtId="171" fontId="22" fillId="0" borderId="0" xfId="15" applyNumberFormat="1" applyFont="1" applyAlignment="1">
      <alignment vertical="top"/>
    </xf>
    <xf numFmtId="168" fontId="23" fillId="0" borderId="6" xfId="16" applyNumberFormat="1" applyFont="1" applyBorder="1" applyAlignment="1">
      <alignment vertical="top"/>
    </xf>
    <xf numFmtId="0" fontId="22" fillId="0" borderId="4" xfId="15" applyFont="1" applyBorder="1" applyAlignment="1">
      <alignment vertical="top"/>
    </xf>
    <xf numFmtId="0" fontId="23" fillId="0" borderId="4" xfId="15" applyFont="1" applyBorder="1" applyAlignment="1">
      <alignment horizontal="right" vertical="top"/>
    </xf>
    <xf numFmtId="172" fontId="22" fillId="0" borderId="0" xfId="16" applyNumberFormat="1" applyFont="1" applyAlignment="1">
      <alignment vertical="top"/>
    </xf>
    <xf numFmtId="164" fontId="23" fillId="0" borderId="3" xfId="15" applyNumberFormat="1" applyFont="1" applyBorder="1" applyAlignment="1">
      <alignment horizontal="center" vertical="top"/>
    </xf>
    <xf numFmtId="164" fontId="23" fillId="0" borderId="3" xfId="15" applyNumberFormat="1" applyFont="1" applyBorder="1" applyAlignment="1">
      <alignment vertical="top"/>
    </xf>
    <xf numFmtId="0" fontId="23" fillId="3" borderId="4" xfId="15" applyFont="1" applyFill="1" applyBorder="1" applyAlignment="1">
      <alignment horizontal="center" wrapText="1"/>
    </xf>
    <xf numFmtId="0" fontId="23" fillId="0" borderId="0" xfId="15" applyFont="1" applyAlignment="1">
      <alignment horizontal="center"/>
    </xf>
    <xf numFmtId="43" fontId="23" fillId="0" borderId="0" xfId="15" applyNumberFormat="1" applyFont="1" applyAlignment="1">
      <alignment horizontal="center" vertical="top"/>
    </xf>
    <xf numFmtId="5" fontId="27" fillId="0" borderId="0" xfId="0" applyNumberFormat="1" applyFont="1"/>
    <xf numFmtId="0" fontId="28" fillId="0" borderId="0" xfId="0" applyFont="1" applyAlignment="1">
      <alignment horizontal="center" vertical="top"/>
    </xf>
    <xf numFmtId="0" fontId="28" fillId="0" borderId="0" xfId="0" applyFont="1" applyAlignment="1">
      <alignment vertical="top" wrapText="1"/>
    </xf>
    <xf numFmtId="164" fontId="29" fillId="0" borderId="0" xfId="16" applyNumberFormat="1" applyFont="1" applyAlignment="1">
      <alignment horizontal="left" vertical="top"/>
    </xf>
    <xf numFmtId="0" fontId="29" fillId="0" borderId="0" xfId="15" applyFont="1" applyAlignment="1">
      <alignment horizontal="left" vertical="top"/>
    </xf>
    <xf numFmtId="0" fontId="30" fillId="0" borderId="0" xfId="0" applyFont="1"/>
    <xf numFmtId="0" fontId="22" fillId="0" borderId="0" xfId="15" applyFont="1" applyAlignment="1">
      <alignment horizontal="left" vertical="top" wrapText="1"/>
    </xf>
    <xf numFmtId="0" fontId="23" fillId="0" borderId="0" xfId="15" quotePrefix="1" applyFont="1" applyAlignment="1">
      <alignment horizontal="left" vertical="top" wrapText="1"/>
    </xf>
    <xf numFmtId="0" fontId="23" fillId="0" borderId="0" xfId="15" applyFont="1" applyAlignment="1">
      <alignment horizontal="center" vertical="top"/>
    </xf>
    <xf numFmtId="0" fontId="13" fillId="3" borderId="0" xfId="0" applyFont="1" applyFill="1"/>
    <xf numFmtId="0" fontId="0" fillId="3" borderId="0" xfId="0" applyFill="1"/>
    <xf numFmtId="165" fontId="4" fillId="0" borderId="0" xfId="1" applyNumberFormat="1" applyFont="1" applyBorder="1" applyAlignment="1">
      <alignment horizontal="left" vertical="top"/>
    </xf>
    <xf numFmtId="0" fontId="24" fillId="0" borderId="0" xfId="15" applyFont="1" applyAlignment="1">
      <alignment horizontal="left" vertical="top"/>
    </xf>
    <xf numFmtId="0" fontId="24" fillId="0" borderId="0" xfId="15" applyFont="1" applyAlignment="1">
      <alignment vertical="top"/>
    </xf>
    <xf numFmtId="168" fontId="23" fillId="0" borderId="0" xfId="16" applyNumberFormat="1" applyFont="1" applyBorder="1" applyAlignment="1">
      <alignment vertical="top"/>
    </xf>
    <xf numFmtId="168" fontId="23" fillId="0" borderId="4" xfId="16" applyNumberFormat="1" applyFont="1" applyBorder="1" applyAlignment="1">
      <alignment vertical="top"/>
    </xf>
    <xf numFmtId="0" fontId="25" fillId="0" borderId="0" xfId="15" applyFont="1" applyAlignment="1">
      <alignment vertical="top"/>
    </xf>
    <xf numFmtId="168" fontId="24" fillId="0" borderId="0" xfId="16" applyNumberFormat="1" applyFont="1" applyAlignment="1">
      <alignment horizontal="center" vertical="top"/>
    </xf>
    <xf numFmtId="164" fontId="23" fillId="0" borderId="0" xfId="16" applyNumberFormat="1" applyFont="1" applyFill="1" applyAlignment="1">
      <alignment vertical="top"/>
    </xf>
    <xf numFmtId="10" fontId="7" fillId="0" borderId="0" xfId="1" applyNumberFormat="1" applyFont="1" applyFill="1" applyBorder="1"/>
    <xf numFmtId="164" fontId="23" fillId="0" borderId="3" xfId="16" applyNumberFormat="1" applyFont="1" applyFill="1" applyBorder="1" applyAlignment="1">
      <alignment horizontal="center" vertical="top"/>
    </xf>
    <xf numFmtId="164" fontId="29" fillId="0" borderId="0" xfId="16" applyNumberFormat="1" applyFont="1" applyFill="1" applyAlignment="1">
      <alignment horizontal="center" vertical="top"/>
    </xf>
    <xf numFmtId="164" fontId="22" fillId="0" borderId="0" xfId="16" applyNumberFormat="1" applyFont="1" applyFill="1" applyAlignment="1">
      <alignment vertical="top"/>
    </xf>
    <xf numFmtId="0" fontId="0" fillId="2" borderId="0" xfId="0" applyFill="1"/>
    <xf numFmtId="164" fontId="7" fillId="0" borderId="0" xfId="4" applyNumberFormat="1" applyFont="1" applyFill="1"/>
    <xf numFmtId="164" fontId="7" fillId="0" borderId="0" xfId="4" applyNumberFormat="1" applyFont="1" applyFill="1" applyAlignment="1">
      <alignment vertical="top"/>
    </xf>
    <xf numFmtId="164" fontId="23" fillId="0" borderId="3" xfId="16" applyNumberFormat="1" applyFont="1" applyBorder="1" applyAlignment="1">
      <alignment horizontal="center" vertical="top"/>
    </xf>
    <xf numFmtId="0" fontId="3" fillId="0" borderId="0" xfId="17" applyAlignment="1">
      <alignment vertical="top"/>
    </xf>
    <xf numFmtId="0" fontId="31" fillId="0" borderId="0" xfId="17" applyFont="1" applyAlignment="1">
      <alignment horizontal="center" vertical="top"/>
    </xf>
    <xf numFmtId="0" fontId="18" fillId="0" borderId="7" xfId="17" applyFont="1" applyBorder="1" applyAlignment="1">
      <alignment horizontal="center" vertical="top" wrapText="1"/>
    </xf>
    <xf numFmtId="0" fontId="18" fillId="0" borderId="8" xfId="17" applyFont="1" applyBorder="1" applyAlignment="1">
      <alignment vertical="top"/>
    </xf>
    <xf numFmtId="0" fontId="18" fillId="0" borderId="9" xfId="17" applyFont="1" applyBorder="1" applyAlignment="1">
      <alignment horizontal="center" vertical="top"/>
    </xf>
    <xf numFmtId="0" fontId="18" fillId="0" borderId="0" xfId="17" applyFont="1" applyAlignment="1">
      <alignment horizontal="center" wrapText="1"/>
    </xf>
    <xf numFmtId="0" fontId="18" fillId="0" borderId="9" xfId="17" applyFont="1" applyBorder="1" applyAlignment="1">
      <alignment horizontal="center" wrapText="1"/>
    </xf>
    <xf numFmtId="0" fontId="18" fillId="0" borderId="9" xfId="17" applyFont="1" applyBorder="1" applyAlignment="1">
      <alignment horizontal="center" vertical="top" wrapText="1"/>
    </xf>
    <xf numFmtId="0" fontId="18" fillId="0" borderId="0" xfId="17" applyFont="1" applyAlignment="1">
      <alignment horizontal="center" vertical="top" wrapText="1"/>
    </xf>
    <xf numFmtId="0" fontId="18" fillId="0" borderId="0" xfId="17" applyFont="1" applyAlignment="1">
      <alignment horizontal="left" vertical="top"/>
    </xf>
    <xf numFmtId="0" fontId="3" fillId="0" borderId="0" xfId="17" applyAlignment="1">
      <alignment horizontal="center" vertical="top" wrapText="1"/>
    </xf>
    <xf numFmtId="0" fontId="19" fillId="0" borderId="10" xfId="17" applyFont="1" applyBorder="1" applyAlignment="1">
      <alignment horizontal="left" vertical="top"/>
    </xf>
    <xf numFmtId="0" fontId="19" fillId="0" borderId="11" xfId="17" applyFont="1" applyBorder="1" applyAlignment="1">
      <alignment horizontal="left" vertical="top"/>
    </xf>
    <xf numFmtId="0" fontId="18" fillId="0" borderId="11" xfId="17" applyFont="1" applyBorder="1" applyAlignment="1">
      <alignment horizontal="center" vertical="top" wrapText="1"/>
    </xf>
    <xf numFmtId="0" fontId="18" fillId="0" borderId="12" xfId="17" applyFont="1" applyBorder="1" applyAlignment="1">
      <alignment horizontal="center" vertical="top" wrapText="1"/>
    </xf>
    <xf numFmtId="166" fontId="7" fillId="2" borderId="13" xfId="18" applyNumberFormat="1" applyFont="1" applyFill="1" applyBorder="1" applyAlignment="1">
      <alignment vertical="top"/>
    </xf>
    <xf numFmtId="164" fontId="3" fillId="0" borderId="0" xfId="4" applyNumberFormat="1" applyFont="1" applyBorder="1" applyAlignment="1">
      <alignment horizontal="left" vertical="top"/>
    </xf>
    <xf numFmtId="166" fontId="3" fillId="0" borderId="0" xfId="17" applyNumberFormat="1" applyAlignment="1">
      <alignment horizontal="left" vertical="top"/>
    </xf>
    <xf numFmtId="166" fontId="7" fillId="2" borderId="15" xfId="18" applyNumberFormat="1" applyFont="1" applyFill="1" applyBorder="1" applyAlignment="1">
      <alignment vertical="top"/>
    </xf>
    <xf numFmtId="0" fontId="19" fillId="0" borderId="0" xfId="17" applyFont="1" applyAlignment="1">
      <alignment horizontal="left" vertical="top"/>
    </xf>
    <xf numFmtId="166" fontId="7" fillId="0" borderId="0" xfId="18" applyNumberFormat="1" applyFont="1" applyFill="1" applyBorder="1" applyAlignment="1">
      <alignment vertical="top"/>
    </xf>
    <xf numFmtId="44" fontId="4" fillId="0" borderId="0" xfId="17" applyNumberFormat="1" applyFont="1" applyAlignment="1">
      <alignment horizontal="left" vertical="top"/>
    </xf>
    <xf numFmtId="166" fontId="3" fillId="2" borderId="13" xfId="18" applyNumberFormat="1" applyFont="1" applyFill="1" applyBorder="1" applyAlignment="1">
      <alignment vertical="top"/>
    </xf>
    <xf numFmtId="166" fontId="4" fillId="0" borderId="0" xfId="18" applyNumberFormat="1" applyFont="1" applyFill="1" applyBorder="1" applyAlignment="1">
      <alignment vertical="top"/>
    </xf>
    <xf numFmtId="9" fontId="4" fillId="0" borderId="0" xfId="17" applyNumberFormat="1" applyFont="1" applyAlignment="1">
      <alignment horizontal="left" vertical="top"/>
    </xf>
    <xf numFmtId="166" fontId="3" fillId="2" borderId="16" xfId="18" applyNumberFormat="1" applyFont="1" applyFill="1" applyBorder="1" applyAlignment="1">
      <alignment vertical="top"/>
    </xf>
    <xf numFmtId="166" fontId="7" fillId="0" borderId="13" xfId="18" applyNumberFormat="1" applyFont="1" applyFill="1" applyBorder="1" applyAlignment="1">
      <alignment vertical="top"/>
    </xf>
    <xf numFmtId="166" fontId="18" fillId="0" borderId="0" xfId="17" applyNumberFormat="1" applyFont="1" applyAlignment="1">
      <alignment horizontal="center" vertical="top" wrapText="1"/>
    </xf>
    <xf numFmtId="44" fontId="18" fillId="0" borderId="0" xfId="17" applyNumberFormat="1" applyFont="1" applyAlignment="1">
      <alignment horizontal="center" vertical="top" wrapText="1"/>
    </xf>
    <xf numFmtId="166" fontId="7" fillId="2" borderId="16" xfId="18" applyNumberFormat="1" applyFont="1" applyFill="1" applyBorder="1" applyAlignment="1">
      <alignment vertical="top"/>
    </xf>
    <xf numFmtId="166" fontId="18" fillId="0" borderId="17" xfId="17" applyNumberFormat="1" applyFont="1" applyBorder="1" applyAlignment="1">
      <alignment horizontal="center" vertical="top" wrapText="1"/>
    </xf>
    <xf numFmtId="166" fontId="3" fillId="0" borderId="0" xfId="17" applyNumberFormat="1" applyAlignment="1">
      <alignment horizontal="center" vertical="top" wrapText="1"/>
    </xf>
    <xf numFmtId="167" fontId="3" fillId="0" borderId="0" xfId="17" applyNumberFormat="1" applyAlignment="1">
      <alignment horizontal="center" vertical="top" wrapText="1"/>
    </xf>
    <xf numFmtId="0" fontId="18" fillId="0" borderId="14" xfId="17" applyFont="1" applyBorder="1" applyAlignment="1">
      <alignment horizontal="left" vertical="top" wrapText="1"/>
    </xf>
    <xf numFmtId="0" fontId="18" fillId="0" borderId="13" xfId="17" applyFont="1" applyBorder="1" applyAlignment="1">
      <alignment horizontal="center" wrapText="1"/>
    </xf>
    <xf numFmtId="0" fontId="18" fillId="0" borderId="14" xfId="17" applyFont="1" applyBorder="1" applyAlignment="1">
      <alignment horizontal="center" vertical="top" wrapText="1"/>
    </xf>
    <xf numFmtId="0" fontId="19" fillId="0" borderId="13" xfId="17" applyFont="1" applyBorder="1" applyAlignment="1">
      <alignment horizontal="left"/>
    </xf>
    <xf numFmtId="0" fontId="19" fillId="0" borderId="0" xfId="17" applyFont="1" applyAlignment="1">
      <alignment horizontal="left"/>
    </xf>
    <xf numFmtId="164" fontId="3" fillId="2" borderId="15" xfId="4" applyNumberFormat="1" applyFont="1" applyFill="1" applyBorder="1" applyAlignment="1">
      <alignment horizontal="center" vertical="top" wrapText="1"/>
    </xf>
    <xf numFmtId="164" fontId="3" fillId="0" borderId="0" xfId="4" applyNumberFormat="1" applyFont="1" applyBorder="1" applyAlignment="1">
      <alignment horizontal="center" vertical="top" wrapText="1"/>
    </xf>
    <xf numFmtId="164" fontId="3" fillId="0" borderId="13" xfId="4" applyNumberFormat="1" applyFont="1" applyBorder="1" applyAlignment="1">
      <alignment horizontal="center" vertical="top" wrapText="1"/>
    </xf>
    <xf numFmtId="166" fontId="3" fillId="2" borderId="13" xfId="17" applyNumberFormat="1" applyFill="1" applyBorder="1" applyAlignment="1">
      <alignment horizontal="center" vertical="top" wrapText="1"/>
    </xf>
    <xf numFmtId="166" fontId="18" fillId="0" borderId="16" xfId="17" applyNumberFormat="1" applyFont="1" applyBorder="1" applyAlignment="1">
      <alignment horizontal="center" vertical="top" wrapText="1"/>
    </xf>
    <xf numFmtId="166" fontId="18" fillId="0" borderId="18" xfId="17" applyNumberFormat="1" applyFont="1" applyBorder="1" applyAlignment="1">
      <alignment horizontal="center" vertical="top" wrapText="1"/>
    </xf>
    <xf numFmtId="166" fontId="18" fillId="0" borderId="19" xfId="17" applyNumberFormat="1" applyFont="1" applyBorder="1" applyAlignment="1">
      <alignment horizontal="center" vertical="top" wrapText="1"/>
    </xf>
    <xf numFmtId="0" fontId="18" fillId="0" borderId="19" xfId="17" applyFont="1" applyBorder="1" applyAlignment="1">
      <alignment horizontal="center" vertical="top" wrapText="1"/>
    </xf>
    <xf numFmtId="0" fontId="18" fillId="0" borderId="20" xfId="17" applyFont="1" applyBorder="1" applyAlignment="1">
      <alignment horizontal="left" vertical="top" wrapText="1"/>
    </xf>
    <xf numFmtId="165" fontId="18" fillId="0" borderId="11" xfId="17" applyNumberFormat="1" applyFont="1" applyBorder="1" applyAlignment="1">
      <alignment horizontal="center" vertical="top" wrapText="1"/>
    </xf>
    <xf numFmtId="10" fontId="3" fillId="0" borderId="13" xfId="1" applyNumberFormat="1" applyFont="1" applyFill="1" applyBorder="1" applyAlignment="1">
      <alignment vertical="top"/>
    </xf>
    <xf numFmtId="166" fontId="7" fillId="0" borderId="0" xfId="18" applyNumberFormat="1" applyFont="1" applyFill="1" applyBorder="1" applyAlignment="1">
      <alignment horizontal="right" vertical="top"/>
    </xf>
    <xf numFmtId="10" fontId="7" fillId="0" borderId="0" xfId="19" applyNumberFormat="1" applyFont="1" applyBorder="1" applyAlignment="1">
      <alignment vertical="top"/>
    </xf>
    <xf numFmtId="10" fontId="3" fillId="0" borderId="15" xfId="1" applyNumberFormat="1" applyFont="1" applyFill="1" applyBorder="1" applyAlignment="1">
      <alignment vertical="top"/>
    </xf>
    <xf numFmtId="10" fontId="18" fillId="0" borderId="16" xfId="1" applyNumberFormat="1" applyFont="1" applyFill="1" applyBorder="1" applyAlignment="1">
      <alignment vertical="top"/>
    </xf>
    <xf numFmtId="0" fontId="3" fillId="0" borderId="14" xfId="17" applyBorder="1" applyAlignment="1">
      <alignment vertical="top" wrapText="1"/>
    </xf>
    <xf numFmtId="164" fontId="3" fillId="0" borderId="13" xfId="4" applyNumberFormat="1" applyFont="1" applyFill="1" applyBorder="1" applyAlignment="1">
      <alignment vertical="top"/>
    </xf>
    <xf numFmtId="164" fontId="7" fillId="0" borderId="0" xfId="20" applyNumberFormat="1" applyFont="1" applyBorder="1" applyAlignment="1">
      <alignment vertical="top"/>
    </xf>
    <xf numFmtId="166" fontId="18" fillId="0" borderId="16" xfId="18" applyNumberFormat="1" applyFont="1" applyFill="1" applyBorder="1" applyAlignment="1">
      <alignment vertical="top"/>
    </xf>
    <xf numFmtId="164" fontId="3" fillId="0" borderId="3" xfId="4" applyNumberFormat="1" applyFont="1" applyFill="1" applyBorder="1" applyAlignment="1">
      <alignment vertical="top"/>
    </xf>
    <xf numFmtId="0" fontId="19" fillId="0" borderId="13" xfId="17" applyFont="1" applyBorder="1" applyAlignment="1">
      <alignment horizontal="left" vertical="top"/>
    </xf>
    <xf numFmtId="0" fontId="32" fillId="0" borderId="0" xfId="17" applyFont="1" applyAlignment="1">
      <alignment vertical="top"/>
    </xf>
    <xf numFmtId="10" fontId="3" fillId="0" borderId="13" xfId="17" applyNumberFormat="1" applyBorder="1" applyAlignment="1">
      <alignment vertical="top"/>
    </xf>
    <xf numFmtId="0" fontId="4" fillId="0" borderId="0" xfId="17" applyFont="1" applyAlignment="1">
      <alignment vertical="top"/>
    </xf>
    <xf numFmtId="10" fontId="7" fillId="0" borderId="0" xfId="19" applyNumberFormat="1" applyFont="1" applyFill="1" applyBorder="1" applyAlignment="1">
      <alignment vertical="top"/>
    </xf>
    <xf numFmtId="0" fontId="33" fillId="0" borderId="14" xfId="17" applyFont="1" applyBorder="1" applyAlignment="1">
      <alignment vertical="top" wrapText="1"/>
    </xf>
    <xf numFmtId="166" fontId="7" fillId="0" borderId="13" xfId="18" applyNumberFormat="1" applyFont="1" applyBorder="1" applyAlignment="1">
      <alignment vertical="top"/>
    </xf>
    <xf numFmtId="166" fontId="4" fillId="0" borderId="0" xfId="18" applyNumberFormat="1" applyFont="1" applyBorder="1" applyAlignment="1">
      <alignment vertical="top"/>
    </xf>
    <xf numFmtId="10" fontId="3" fillId="0" borderId="0" xfId="17" applyNumberFormat="1" applyAlignment="1">
      <alignment vertical="top"/>
    </xf>
    <xf numFmtId="10" fontId="7" fillId="0" borderId="0" xfId="0" applyNumberFormat="1" applyFont="1" applyAlignment="1">
      <alignment vertical="top"/>
    </xf>
    <xf numFmtId="164" fontId="3" fillId="0" borderId="0" xfId="17" applyNumberFormat="1" applyAlignment="1">
      <alignment vertical="top"/>
    </xf>
    <xf numFmtId="0" fontId="18" fillId="0" borderId="13" xfId="17" applyFont="1" applyBorder="1" applyAlignment="1">
      <alignment vertical="top"/>
    </xf>
    <xf numFmtId="0" fontId="3" fillId="0" borderId="14" xfId="17" applyBorder="1" applyAlignment="1">
      <alignment vertical="top"/>
    </xf>
    <xf numFmtId="0" fontId="34" fillId="0" borderId="14" xfId="17" applyFont="1" applyBorder="1" applyAlignment="1">
      <alignment vertical="top" wrapText="1"/>
    </xf>
    <xf numFmtId="0" fontId="3" fillId="0" borderId="19" xfId="17" applyBorder="1" applyAlignment="1">
      <alignment vertical="top"/>
    </xf>
    <xf numFmtId="0" fontId="3" fillId="0" borderId="20" xfId="17" applyBorder="1" applyAlignment="1">
      <alignment vertical="top" wrapText="1"/>
    </xf>
    <xf numFmtId="0" fontId="18" fillId="0" borderId="0" xfId="17" applyFont="1" applyAlignment="1">
      <alignment vertical="top"/>
    </xf>
    <xf numFmtId="166" fontId="5" fillId="0" borderId="13" xfId="18" applyNumberFormat="1" applyFont="1" applyBorder="1" applyAlignment="1">
      <alignment vertical="top"/>
    </xf>
    <xf numFmtId="166" fontId="3" fillId="0" borderId="18" xfId="17" applyNumberFormat="1" applyBorder="1" applyAlignment="1">
      <alignment vertical="top"/>
    </xf>
    <xf numFmtId="0" fontId="35" fillId="0" borderId="0" xfId="17" applyFont="1" applyAlignment="1">
      <alignment horizontal="center" vertical="top"/>
    </xf>
    <xf numFmtId="0" fontId="35" fillId="0" borderId="0" xfId="17" applyFont="1" applyAlignment="1">
      <alignment horizontal="center" wrapText="1"/>
    </xf>
    <xf numFmtId="0" fontId="36" fillId="0" borderId="0" xfId="17" applyFont="1" applyAlignment="1">
      <alignment horizontal="center" wrapText="1"/>
    </xf>
    <xf numFmtId="0" fontId="36" fillId="0" borderId="0" xfId="17" applyFont="1" applyAlignment="1">
      <alignment horizontal="center" vertical="top" wrapText="1"/>
    </xf>
    <xf numFmtId="0" fontId="36" fillId="0" borderId="0" xfId="17" applyFont="1" applyAlignment="1">
      <alignment horizontal="center" vertical="top"/>
    </xf>
    <xf numFmtId="0" fontId="36" fillId="0" borderId="0" xfId="17" applyFont="1" applyAlignment="1">
      <alignment vertical="top"/>
    </xf>
    <xf numFmtId="164" fontId="23" fillId="0" borderId="0" xfId="22" applyNumberFormat="1" applyFont="1" applyFill="1" applyAlignment="1">
      <alignment vertical="top"/>
    </xf>
    <xf numFmtId="0" fontId="5" fillId="0" borderId="21" xfId="0" applyFont="1" applyBorder="1"/>
    <xf numFmtId="0" fontId="7" fillId="0" borderId="5" xfId="0" applyFont="1" applyBorder="1"/>
    <xf numFmtId="0" fontId="7" fillId="0" borderId="22" xfId="0" applyFont="1" applyBorder="1"/>
    <xf numFmtId="0" fontId="7" fillId="0" borderId="0" xfId="0" applyFont="1" applyAlignment="1">
      <alignment horizontal="center"/>
    </xf>
    <xf numFmtId="0" fontId="7" fillId="0" borderId="0" xfId="0" applyFont="1" applyAlignment="1">
      <alignment horizontal="left"/>
    </xf>
    <xf numFmtId="0" fontId="8" fillId="0" borderId="0" xfId="0" applyFont="1"/>
    <xf numFmtId="41" fontId="4" fillId="0" borderId="0" xfId="0" applyNumberFormat="1" applyFont="1"/>
    <xf numFmtId="0" fontId="5" fillId="0" borderId="0" xfId="0" applyFont="1" applyAlignment="1">
      <alignment horizontal="right"/>
    </xf>
    <xf numFmtId="5" fontId="5" fillId="0" borderId="4" xfId="0" applyNumberFormat="1" applyFont="1" applyBorder="1"/>
    <xf numFmtId="41" fontId="5" fillId="0" borderId="0" xfId="0" applyNumberFormat="1" applyFont="1"/>
    <xf numFmtId="5" fontId="5" fillId="0" borderId="6" xfId="0" applyNumberFormat="1" applyFont="1" applyBorder="1"/>
    <xf numFmtId="0" fontId="9" fillId="0" borderId="23" xfId="0" applyFont="1" applyBorder="1" applyAlignment="1">
      <alignment horizontal="left" vertical="top"/>
    </xf>
    <xf numFmtId="41" fontId="7" fillId="0" borderId="24" xfId="0" applyNumberFormat="1" applyFont="1" applyBorder="1" applyAlignment="1">
      <alignment vertical="top"/>
    </xf>
    <xf numFmtId="0" fontId="31" fillId="0" borderId="24" xfId="0" applyFont="1" applyBorder="1" applyAlignment="1">
      <alignment vertical="top"/>
    </xf>
    <xf numFmtId="0" fontId="7" fillId="0" borderId="25" xfId="0" applyFont="1" applyBorder="1" applyAlignment="1">
      <alignment vertical="top"/>
    </xf>
    <xf numFmtId="0" fontId="7" fillId="0" borderId="26" xfId="0" applyFont="1" applyBorder="1" applyAlignment="1">
      <alignment horizontal="left" vertical="top"/>
    </xf>
    <xf numFmtId="5" fontId="5" fillId="0" borderId="4" xfId="0" applyNumberFormat="1" applyFont="1" applyBorder="1" applyAlignment="1">
      <alignment horizontal="right" vertical="top"/>
    </xf>
    <xf numFmtId="0" fontId="7" fillId="0" borderId="27" xfId="0" applyFont="1" applyBorder="1" applyAlignment="1">
      <alignment vertical="top"/>
    </xf>
    <xf numFmtId="0" fontId="3" fillId="0" borderId="26" xfId="0" applyFont="1" applyBorder="1" applyAlignment="1">
      <alignment horizontal="left" vertical="top"/>
    </xf>
    <xf numFmtId="0" fontId="7" fillId="0" borderId="0" xfId="0" applyFont="1" applyAlignment="1">
      <alignment horizontal="center" vertical="top"/>
    </xf>
    <xf numFmtId="0" fontId="7" fillId="0" borderId="0" xfId="0" applyFont="1" applyAlignment="1">
      <alignment vertical="top" wrapText="1"/>
    </xf>
    <xf numFmtId="0" fontId="3" fillId="0" borderId="26" xfId="0" applyFont="1" applyBorder="1" applyAlignment="1">
      <alignment horizontal="left" vertical="top" wrapText="1"/>
    </xf>
    <xf numFmtId="41" fontId="7" fillId="2" borderId="0" xfId="0" applyNumberFormat="1" applyFont="1" applyFill="1" applyAlignment="1">
      <alignment vertical="top"/>
    </xf>
    <xf numFmtId="0" fontId="7" fillId="0" borderId="28" xfId="0" applyFont="1" applyBorder="1" applyAlignment="1">
      <alignment horizontal="left" vertical="top"/>
    </xf>
    <xf numFmtId="0" fontId="7" fillId="0" borderId="1" xfId="0" applyFont="1" applyBorder="1" applyAlignment="1">
      <alignment vertical="top"/>
    </xf>
    <xf numFmtId="0" fontId="7" fillId="0" borderId="29" xfId="0" applyFont="1" applyBorder="1" applyAlignment="1">
      <alignment vertical="top"/>
    </xf>
    <xf numFmtId="41" fontId="7" fillId="0" borderId="0" xfId="0" applyNumberFormat="1" applyFont="1" applyAlignment="1">
      <alignment vertical="top"/>
    </xf>
    <xf numFmtId="0" fontId="5" fillId="0" borderId="21" xfId="0" applyFont="1" applyBorder="1" applyAlignment="1">
      <alignment vertical="top"/>
    </xf>
    <xf numFmtId="0" fontId="7" fillId="0" borderId="5" xfId="0" applyFont="1" applyBorder="1" applyAlignment="1">
      <alignment vertical="top"/>
    </xf>
    <xf numFmtId="41" fontId="7" fillId="0" borderId="5" xfId="0" applyNumberFormat="1" applyFont="1" applyBorder="1" applyAlignment="1">
      <alignment vertical="top"/>
    </xf>
    <xf numFmtId="0" fontId="7" fillId="0" borderId="22" xfId="0" applyFont="1" applyBorder="1" applyAlignment="1">
      <alignment vertical="top"/>
    </xf>
    <xf numFmtId="0" fontId="5" fillId="0" borderId="0" xfId="0" applyFont="1" applyAlignment="1">
      <alignment vertical="top"/>
    </xf>
    <xf numFmtId="41" fontId="5" fillId="0" borderId="0" xfId="0" applyNumberFormat="1" applyFont="1" applyAlignment="1">
      <alignment vertical="top"/>
    </xf>
    <xf numFmtId="0" fontId="7" fillId="0" borderId="0" xfId="0" applyFont="1" applyAlignment="1">
      <alignment horizontal="left" vertical="top"/>
    </xf>
    <xf numFmtId="5" fontId="5" fillId="0" borderId="3" xfId="0" applyNumberFormat="1" applyFont="1" applyBorder="1" applyAlignment="1">
      <alignment vertical="top"/>
    </xf>
    <xf numFmtId="0" fontId="8" fillId="0" borderId="0" xfId="0" applyFont="1" applyAlignment="1">
      <alignment vertical="top"/>
    </xf>
    <xf numFmtId="41" fontId="4" fillId="0" borderId="0" xfId="0" applyNumberFormat="1" applyFont="1" applyAlignment="1">
      <alignment vertical="top"/>
    </xf>
    <xf numFmtId="5" fontId="5" fillId="0" borderId="6" xfId="0" applyNumberFormat="1" applyFont="1" applyBorder="1" applyAlignment="1">
      <alignment vertical="top"/>
    </xf>
    <xf numFmtId="0" fontId="9" fillId="0" borderId="23" xfId="0" applyFont="1" applyBorder="1" applyAlignment="1">
      <alignment vertical="top"/>
    </xf>
    <xf numFmtId="0" fontId="31" fillId="0" borderId="0" xfId="0" applyFont="1" applyAlignment="1">
      <alignment vertical="top"/>
    </xf>
    <xf numFmtId="0" fontId="7" fillId="0" borderId="26" xfId="0" applyFont="1" applyBorder="1" applyAlignment="1">
      <alignment vertical="top"/>
    </xf>
    <xf numFmtId="0" fontId="7" fillId="0" borderId="28" xfId="0" applyFont="1" applyBorder="1" applyAlignment="1">
      <alignment vertical="top"/>
    </xf>
    <xf numFmtId="0" fontId="4" fillId="0" borderId="27" xfId="0" applyFont="1" applyBorder="1" applyAlignment="1">
      <alignment vertical="top"/>
    </xf>
    <xf numFmtId="0" fontId="3" fillId="0" borderId="26" xfId="0" applyFont="1" applyBorder="1" applyAlignment="1">
      <alignment vertical="top"/>
    </xf>
    <xf numFmtId="0" fontId="3" fillId="0" borderId="28" xfId="0" applyFont="1" applyBorder="1" applyAlignment="1">
      <alignment horizontal="left" vertical="top"/>
    </xf>
    <xf numFmtId="0" fontId="7" fillId="0" borderId="1" xfId="0" applyFont="1" applyBorder="1" applyAlignment="1">
      <alignment vertical="top" wrapText="1"/>
    </xf>
    <xf numFmtId="0" fontId="7" fillId="0" borderId="24" xfId="0" applyFont="1" applyBorder="1" applyAlignment="1">
      <alignment vertical="top"/>
    </xf>
    <xf numFmtId="0" fontId="7" fillId="0" borderId="26" xfId="0" applyFont="1" applyBorder="1" applyAlignment="1">
      <alignment horizontal="left" vertical="top" wrapText="1"/>
    </xf>
    <xf numFmtId="0" fontId="7" fillId="0" borderId="26" xfId="0" applyFont="1" applyBorder="1" applyAlignment="1">
      <alignment vertical="top" wrapText="1"/>
    </xf>
    <xf numFmtId="0" fontId="3" fillId="0" borderId="28" xfId="0" applyFont="1" applyBorder="1" applyAlignment="1">
      <alignment vertical="top"/>
    </xf>
    <xf numFmtId="41" fontId="5" fillId="0" borderId="3" xfId="0" applyNumberFormat="1" applyFont="1" applyBorder="1" applyAlignment="1">
      <alignment vertical="top"/>
    </xf>
    <xf numFmtId="0" fontId="9" fillId="0" borderId="23" xfId="0" applyFont="1" applyBorder="1"/>
    <xf numFmtId="41" fontId="7" fillId="0" borderId="24" xfId="0" applyNumberFormat="1" applyFont="1" applyBorder="1"/>
    <xf numFmtId="0" fontId="7" fillId="0" borderId="24" xfId="0" applyFont="1" applyBorder="1"/>
    <xf numFmtId="0" fontId="7" fillId="0" borderId="25" xfId="0" applyFont="1" applyBorder="1"/>
    <xf numFmtId="0" fontId="7" fillId="0" borderId="26" xfId="0" applyFont="1" applyBorder="1" applyAlignment="1">
      <alignment horizontal="left"/>
    </xf>
    <xf numFmtId="5" fontId="5" fillId="0" borderId="4" xfId="0" applyNumberFormat="1" applyFont="1" applyBorder="1" applyAlignment="1">
      <alignment horizontal="right"/>
    </xf>
    <xf numFmtId="0" fontId="7" fillId="0" borderId="27" xfId="0" applyFont="1" applyBorder="1"/>
    <xf numFmtId="0" fontId="7" fillId="0" borderId="28" xfId="0" applyFont="1" applyBorder="1"/>
    <xf numFmtId="0" fontId="7" fillId="0" borderId="1" xfId="0" applyFont="1" applyBorder="1"/>
    <xf numFmtId="0" fontId="7" fillId="0" borderId="29" xfId="0" applyFont="1" applyBorder="1"/>
    <xf numFmtId="41" fontId="7" fillId="2" borderId="0" xfId="0" applyNumberFormat="1" applyFont="1" applyFill="1"/>
    <xf numFmtId="0" fontId="7" fillId="0" borderId="28" xfId="0" applyFont="1" applyBorder="1" applyAlignment="1">
      <alignment horizontal="left"/>
    </xf>
    <xf numFmtId="41" fontId="7" fillId="0" borderId="5" xfId="0" applyNumberFormat="1" applyFont="1" applyBorder="1"/>
    <xf numFmtId="41" fontId="7" fillId="0" borderId="0" xfId="0" applyNumberFormat="1" applyFont="1"/>
    <xf numFmtId="0" fontId="7" fillId="0" borderId="26" xfId="0" applyFont="1" applyBorder="1"/>
    <xf numFmtId="0" fontId="7" fillId="0" borderId="19" xfId="0" applyFont="1" applyBorder="1"/>
    <xf numFmtId="41" fontId="7" fillId="0" borderId="19" xfId="0" applyNumberFormat="1" applyFont="1" applyBorder="1"/>
    <xf numFmtId="0" fontId="24" fillId="4" borderId="0" xfId="15" applyFont="1" applyFill="1" applyAlignment="1">
      <alignment vertical="top"/>
    </xf>
    <xf numFmtId="164" fontId="23" fillId="4" borderId="0" xfId="16" applyNumberFormat="1" applyFont="1" applyFill="1" applyAlignment="1">
      <alignment vertical="top"/>
    </xf>
    <xf numFmtId="0" fontId="7" fillId="5" borderId="0" xfId="0" applyFont="1" applyFill="1" applyAlignment="1">
      <alignment vertical="top" wrapText="1"/>
    </xf>
    <xf numFmtId="0" fontId="3" fillId="5" borderId="26" xfId="0" applyFont="1" applyFill="1" applyBorder="1" applyAlignment="1">
      <alignment horizontal="left" vertical="top" wrapText="1"/>
    </xf>
    <xf numFmtId="0" fontId="7" fillId="5" borderId="26" xfId="0" applyFont="1" applyFill="1" applyBorder="1" applyAlignment="1">
      <alignment vertical="top"/>
    </xf>
    <xf numFmtId="0" fontId="5" fillId="5" borderId="2" xfId="0" applyFont="1" applyFill="1" applyBorder="1" applyAlignment="1">
      <alignment horizontal="center" wrapText="1"/>
    </xf>
    <xf numFmtId="5" fontId="38" fillId="0" borderId="0" xfId="0" applyNumberFormat="1" applyFont="1" applyAlignment="1">
      <alignment horizontal="right"/>
    </xf>
    <xf numFmtId="5" fontId="39" fillId="0" borderId="0" xfId="0" applyNumberFormat="1" applyFont="1"/>
    <xf numFmtId="5" fontId="39" fillId="0" borderId="0" xfId="0" applyNumberFormat="1" applyFont="1" applyAlignment="1">
      <alignment horizontal="right"/>
    </xf>
    <xf numFmtId="0" fontId="6" fillId="0" borderId="0" xfId="0" applyFont="1" applyAlignment="1">
      <alignment horizontal="center"/>
    </xf>
    <xf numFmtId="0" fontId="5" fillId="0" borderId="0" xfId="0" applyFont="1" applyAlignment="1">
      <alignment horizontal="center"/>
    </xf>
    <xf numFmtId="0" fontId="5" fillId="0" borderId="21" xfId="0" applyFont="1" applyBorder="1" applyAlignment="1">
      <alignment horizontal="center"/>
    </xf>
    <xf numFmtId="0" fontId="5" fillId="0" borderId="5" xfId="0" applyFont="1" applyBorder="1" applyAlignment="1">
      <alignment horizontal="center"/>
    </xf>
    <xf numFmtId="0" fontId="5" fillId="0" borderId="22" xfId="0" applyFont="1" applyBorder="1" applyAlignment="1">
      <alignment horizontal="center"/>
    </xf>
    <xf numFmtId="0" fontId="3" fillId="0" borderId="14" xfId="17" applyBorder="1" applyAlignment="1">
      <alignment horizontal="left" vertical="top" wrapText="1"/>
    </xf>
    <xf numFmtId="0" fontId="33" fillId="0" borderId="14" xfId="17" applyFont="1" applyBorder="1" applyAlignment="1">
      <alignment horizontal="left" vertical="top" wrapText="1"/>
    </xf>
    <xf numFmtId="0" fontId="3" fillId="0" borderId="0" xfId="17" applyAlignment="1">
      <alignment horizontal="left" vertical="top" wrapText="1"/>
    </xf>
    <xf numFmtId="0" fontId="18" fillId="0" borderId="0" xfId="17" applyFont="1" applyAlignment="1">
      <alignment horizontal="center" vertical="top"/>
    </xf>
    <xf numFmtId="0" fontId="18" fillId="0" borderId="30" xfId="17" applyFont="1" applyBorder="1" applyAlignment="1">
      <alignment horizontal="center" vertical="top"/>
    </xf>
    <xf numFmtId="0" fontId="18" fillId="0" borderId="7" xfId="17" applyFont="1" applyBorder="1" applyAlignment="1">
      <alignment horizontal="center" vertical="top"/>
    </xf>
    <xf numFmtId="0" fontId="18" fillId="0" borderId="8" xfId="17" applyFont="1" applyBorder="1" applyAlignment="1">
      <alignment horizontal="center" vertical="top"/>
    </xf>
    <xf numFmtId="0" fontId="22" fillId="0" borderId="0" xfId="15" applyFont="1" applyAlignment="1">
      <alignment horizontal="left" vertical="top" wrapText="1"/>
    </xf>
    <xf numFmtId="0" fontId="23" fillId="0" borderId="0" xfId="15" applyFont="1" applyAlignment="1">
      <alignment horizontal="center" vertical="top"/>
    </xf>
    <xf numFmtId="0" fontId="23" fillId="0" borderId="21" xfId="15" applyFont="1" applyBorder="1" applyAlignment="1">
      <alignment horizontal="center" vertical="center" wrapText="1"/>
    </xf>
    <xf numFmtId="0" fontId="23" fillId="0" borderId="5" xfId="15" applyFont="1" applyBorder="1" applyAlignment="1">
      <alignment horizontal="center" vertical="center" wrapText="1"/>
    </xf>
    <xf numFmtId="0" fontId="23" fillId="0" borderId="22" xfId="15" applyFont="1" applyBorder="1" applyAlignment="1">
      <alignment horizontal="center" vertical="center" wrapText="1"/>
    </xf>
    <xf numFmtId="0" fontId="23" fillId="0" borderId="0" xfId="15" quotePrefix="1" applyFont="1" applyAlignment="1">
      <alignment horizontal="left" vertical="top" wrapText="1"/>
    </xf>
    <xf numFmtId="0" fontId="23" fillId="0" borderId="0" xfId="15" applyFont="1" applyAlignment="1">
      <alignment horizontal="right" vertical="top"/>
    </xf>
    <xf numFmtId="0" fontId="26" fillId="0" borderId="0" xfId="15" applyFont="1" applyAlignment="1">
      <alignment horizontal="left" vertical="top" wrapText="1"/>
    </xf>
    <xf numFmtId="0" fontId="23" fillId="0" borderId="0" xfId="15" applyFont="1" applyAlignment="1">
      <alignment horizontal="left" vertical="top" wrapText="1"/>
    </xf>
    <xf numFmtId="0" fontId="5" fillId="0" borderId="21" xfId="0" applyFont="1" applyBorder="1" applyAlignment="1">
      <alignment horizontal="center" wrapText="1"/>
    </xf>
    <xf numFmtId="0" fontId="5" fillId="0" borderId="22" xfId="0" applyFont="1" applyBorder="1" applyAlignment="1">
      <alignment horizontal="center" wrapText="1"/>
    </xf>
  </cellXfs>
  <cellStyles count="23">
    <cellStyle name="Comma" xfId="4" xr:uid="{00000000-0005-0000-0000-000004000000}"/>
    <cellStyle name="Comma [0]" xfId="5" xr:uid="{00000000-0005-0000-0000-000005000000}"/>
    <cellStyle name="Comma 2" xfId="9" xr:uid="{00000000-0005-0000-0000-000009000000}"/>
    <cellStyle name="Comma 2 2" xfId="14" xr:uid="{00000000-0005-0000-0000-00000E000000}"/>
    <cellStyle name="Comma 2 2 2" xfId="20" xr:uid="{00000000-0005-0000-0000-000014000000}"/>
    <cellStyle name="Comma 3" xfId="16" xr:uid="{00000000-0005-0000-0000-000010000000}"/>
    <cellStyle name="Comma 3 2" xfId="22" xr:uid="{00000000-0005-0000-0000-000016000000}"/>
    <cellStyle name="Currency" xfId="2" xr:uid="{00000000-0005-0000-0000-000002000000}"/>
    <cellStyle name="Currency [0]" xfId="3" xr:uid="{00000000-0005-0000-0000-000003000000}"/>
    <cellStyle name="Currency 2" xfId="8" xr:uid="{00000000-0005-0000-0000-000008000000}"/>
    <cellStyle name="Currency 2 2" xfId="12" xr:uid="{00000000-0005-0000-0000-00000C000000}"/>
    <cellStyle name="Currency 2 2 2" xfId="18" xr:uid="{00000000-0005-0000-0000-000012000000}"/>
    <cellStyle name="Normal" xfId="0" builtinId="0"/>
    <cellStyle name="Normal 2" xfId="6" xr:uid="{00000000-0005-0000-0000-000006000000}"/>
    <cellStyle name="Normal 2 2" xfId="11" xr:uid="{00000000-0005-0000-0000-00000B000000}"/>
    <cellStyle name="Normal 2 2 2" xfId="17" xr:uid="{00000000-0005-0000-0000-000011000000}"/>
    <cellStyle name="Normal 3" xfId="15" xr:uid="{00000000-0005-0000-0000-00000F000000}"/>
    <cellStyle name="Normal 3 2" xfId="21" xr:uid="{00000000-0005-0000-0000-000015000000}"/>
    <cellStyle name="Percent" xfId="1" xr:uid="{00000000-0005-0000-0000-000001000000}"/>
    <cellStyle name="Percent 2" xfId="7" xr:uid="{00000000-0005-0000-0000-000007000000}"/>
    <cellStyle name="Percent 2 2" xfId="13" xr:uid="{00000000-0005-0000-0000-00000D000000}"/>
    <cellStyle name="Percent 2 2 2" xfId="19" xr:uid="{00000000-0005-0000-0000-000013000000}"/>
    <cellStyle name="Percent 3" xfId="10" xr:uid="{00000000-0005-0000-0000-00000A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externalLink" Target="externalLinks/externalLink7.xml"/><Relationship Id="rId18" Type="http://schemas.openxmlformats.org/officeDocument/2006/relationships/externalLink" Target="externalLinks/externalLink12.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externalLink" Target="externalLinks/externalLink15.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17" Type="http://schemas.openxmlformats.org/officeDocument/2006/relationships/externalLink" Target="externalLinks/externalLink11.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externalLink" Target="externalLinks/externalLink10.xml"/><Relationship Id="rId20" Type="http://schemas.openxmlformats.org/officeDocument/2006/relationships/externalLink" Target="externalLinks/externalLink14.xml"/><Relationship Id="rId29"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externalLink" Target="externalLinks/externalLink9.xml"/><Relationship Id="rId23" Type="http://schemas.openxmlformats.org/officeDocument/2006/relationships/externalLink" Target="externalLinks/externalLink17.xml"/><Relationship Id="rId28" Type="http://schemas.openxmlformats.org/officeDocument/2006/relationships/customXml" Target="../customXml/item1.xml"/><Relationship Id="rId10" Type="http://schemas.openxmlformats.org/officeDocument/2006/relationships/externalLink" Target="externalLinks/externalLink4.xml"/><Relationship Id="rId19" Type="http://schemas.openxmlformats.org/officeDocument/2006/relationships/externalLink" Target="externalLinks/externalLink13.xml"/><Relationship Id="rId31"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externalLink" Target="externalLinks/externalLink8.xml"/><Relationship Id="rId22" Type="http://schemas.openxmlformats.org/officeDocument/2006/relationships/externalLink" Target="externalLinks/externalLink16.xml"/><Relationship Id="rId27" Type="http://schemas.openxmlformats.org/officeDocument/2006/relationships/calcChain" Target="calcChain.xml"/><Relationship Id="rId30"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EHB/CORE/SFR/PGEBAA/YEAR/2017/FINANCIAL/12-2017/2018%20&amp;%206%20year%20projection.xlsb"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Projects/Rev%20and%20Rates/TO20_RateYear_2022_AnnualUpdate/A&amp;G/FERC%20Form%20Reconciliations/AO_Working/Off_Comp/Copy%20of%20Estimate%20of%20officer%20benefits%202020%20(for%20TO).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Projects/Rev%20and%20Rates/TO20_RateYear_2022_AnnualUpdate/A&amp;G/FERC%20Form%20Reconciliations/AO_Working/920-923/CORP/Corp%20Items%20-%20RO%20Input_V11_Corrected.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https://sps.utility.pge.com/regrel/FERC-TO/TO20_RY_2022/Shared/008_RY%202022%20Filing%20Materials%20for%202022_12_01/TO20-Model_GS_RY2022_DRAFT_20210615.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Projects/Rev%20and%20Rates/TO20_RateYear_2022_AnnualUpdate/A&amp;G/Formula%20Rate%20Support/Error_Tracker/A&amp;G_Error_Log.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Projects/Rev%20and%20Rates/TO20_RateYear_2023_AnnualUpdate/A&amp;G/FERC%20Form%20Reconciliations/AO%20Working/FERC609%20-%20920-923%202021_Working_ALL_V2.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Projects/Rev%20and%20Rates/TO20_RateYear_2022_AnnualUpdate/A&amp;G/FERC%20Form%20Reconciliations/AO_Working/920-923/CORP/ORD999%20(17-23-34)_2020_OfficerComp_ATL_BTL_USE.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Projects/Rev%20and%20Rates/TO20_RateYear_2023_AnnualUpdate/A&amp;G/FERC%20Form%20Reconciliations/AO%20Working/Copy%20of%20Ivana%20-%20Interco%20GL303%20-%2010940%20Ord%202053966%20-%20V2.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Projects/Rev%20and%20Rates/TO20_RateYear_2023_AnnualUpdate/A&amp;G/FERC%20Form%20Reconciliations/AO%20Working/Officer_Comp/2021%20Office%20benefits%20adjustment%20for%20T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EHB/CORE/SFR/PGEBAA/YEAR/2017/FINANCIAL/06-2017/Budget%20Workbook_Q2%202017%20v2.xlsb"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sps.utility.pge.com/Users/pszafranski/Box%20Sync/Personal%20(Private)%20-%20pszafranski/PG&amp;E/PG&amp;E%20Financials/Models/Capex-Opex%205%20Year%20Forecast_Updated.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sps.utility.pge.com/sites/Finance/FRA/Shared%20Documents/Confidential/5%20Year%20Plan/04_LOBTemplates/2018%20Act%202019%20DET_Capex-Opex%205%20Year%20Forecast.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U:\UIPlanner\2010BP\Outlook%20Update%202010\BusPlnFinStmts_NOUI_Jun10Outlook_100526a.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Projects/Rev%20and%20Rates/TO20_RateYear_2022_AnnualUpdate/A&amp;G/FERC%20Form%20Reconciliations/AO_Working/FERC609%20-%20920-923%202020_Dec_2021.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Projects/Rev%20and%20Rates/TO20_RateYear_2022_AnnualUpdate/A&amp;G/FERC%20Form%20Reconciliations/AO_Working/FERC609%20-%20920-923%202020_Oct_2021.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Copy%20of%20Adjustment_Table_V2.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Projects/Rev%20and%20Rates/TO20_RateYear_2022_AnnualUpdate/A&amp;G/FERC%20Form%20Reconciliations/AO_Working/FERC609%20-%20926%202020_Oct_20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isclosures"/>
      <sheetName val="Assumptions (Excise Tax)"/>
      <sheetName val="Assumptions (additional)"/>
      <sheetName val="2015 vs 2016 Proj"/>
      <sheetName val="Assumptions"/>
      <sheetName val="IBNR 2017"/>
      <sheetName val="6Year(OctSMRT_adj)"/>
      <sheetName val="Conributions Calc"/>
      <sheetName val="LatestBudget(2016) Incurred"/>
      <sheetName val="LatestBudget(2017) Incurred"/>
      <sheetName val="IBNR 2018"/>
      <sheetName val="IBNRCalc 2017"/>
      <sheetName val="IBNRCalc 2018"/>
      <sheetName val="ClaimsAnalysis (vs.OctSMRT)"/>
      <sheetName val="6Year(JulSMRT_wAdj)"/>
      <sheetName val="6Year(DecSMRT_unadj)"/>
      <sheetName val="EnrolPivot"/>
      <sheetName val="ClaimsAnalysis (vs.OrigProj)"/>
      <sheetName val="AdminAnalysis"/>
      <sheetName val="AdminContPivot"/>
      <sheetName val="LatestBudget(2016) Paid"/>
      <sheetName val="LatestBudget(2017) Paid"/>
      <sheetName val="6YearCont(JulSMRT_unadj)"/>
      <sheetName val="ProjVsJanAccrual (forPPT)"/>
      <sheetName val="6Year(JulSMRT_wAdj) (Check)"/>
      <sheetName val="6YearCont(JulSMRT_wAdj)"/>
      <sheetName val="6Year(JulSMRT_adj)"/>
      <sheetName val="TrendGraph"/>
      <sheetName val="2014Cont.(frJanet)"/>
      <sheetName val="Data-Claims"/>
      <sheetName val="Data-Enrollment"/>
      <sheetName val="Data-Admin_PE_Cont"/>
      <sheetName val="DISCLOSURE"/>
    </sheetNames>
    <sheetDataSet>
      <sheetData sheetId="0"/>
      <sheetData sheetId="1"/>
      <sheetData sheetId="2">
        <row r="32">
          <cell r="I32">
            <v>5785000</v>
          </cell>
        </row>
      </sheetData>
      <sheetData sheetId="3"/>
      <sheetData sheetId="4">
        <row r="27">
          <cell r="W27">
            <v>0.11292245671024199</v>
          </cell>
          <cell r="Z27">
            <v>0.11292245671024199</v>
          </cell>
          <cell r="AC27">
            <v>0.11292245671024199</v>
          </cell>
        </row>
        <row r="31">
          <cell r="N31">
            <v>1.82635245395119E-2</v>
          </cell>
          <cell r="Q31">
            <v>1.82635245395119E-2</v>
          </cell>
          <cell r="T31">
            <v>1.82635245395119E-2</v>
          </cell>
          <cell r="W31">
            <v>1.82635245395119E-2</v>
          </cell>
          <cell r="Z31">
            <v>1.82635245395119E-2</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ow r="1">
          <cell r="U1">
            <v>4266</v>
          </cell>
        </row>
      </sheetData>
      <sheetData sheetId="30"/>
      <sheetData sheetId="31"/>
      <sheetData sheetId="32"/>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s>
    <sheetDataSet>
      <sheetData sheetId="0">
        <row r="6">
          <cell r="C6">
            <v>332.64</v>
          </cell>
          <cell r="J6">
            <v>0</v>
          </cell>
        </row>
        <row r="14">
          <cell r="B14">
            <v>52913.689875900003</v>
          </cell>
          <cell r="C14">
            <v>1635.3813</v>
          </cell>
          <cell r="D14">
            <v>3194.7930000000001</v>
          </cell>
          <cell r="E14">
            <v>26815.233899999999</v>
          </cell>
          <cell r="F14">
            <v>396995.424</v>
          </cell>
          <cell r="G14">
            <v>287695.29476100003</v>
          </cell>
          <cell r="H14">
            <v>507923.89378500002</v>
          </cell>
        </row>
        <row r="20">
          <cell r="H20">
            <v>155718.17114237999</v>
          </cell>
        </row>
      </sheetData>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_com.sap.ip.bi.xl.hiddensheet"/>
      <sheetName val="Translated (2)"/>
      <sheetName val="resource correction"/>
      <sheetName val="refresh (3-13)"/>
      <sheetName val="refresh (3-15)"/>
      <sheetName val="Pivot2020-2023"/>
      <sheetName val="CORP"/>
      <sheetName val="NQ_GL"/>
      <sheetName val="RO Input (2020-2023)"/>
      <sheetName val="Pivot2024-2026"/>
      <sheetName val="RO Input (2024-2026)"/>
      <sheetName val="Mapping"/>
      <sheetName val="RC101 Recorded"/>
      <sheetName val="Sheet2"/>
      <sheetName val="Translated"/>
      <sheetName val="EX_CH"/>
      <sheetName val="Resource"/>
      <sheetName val="Insurance PTYR Summary "/>
      <sheetName val="Cap and BTL "/>
      <sheetName val="review notes"/>
      <sheetName val="Sheet1"/>
    </sheetNames>
    <sheetDataSet>
      <sheetData sheetId="0" refreshError="1"/>
      <sheetData sheetId="1" refreshError="1"/>
      <sheetData sheetId="2" refreshError="1"/>
      <sheetData sheetId="3" refreshError="1"/>
      <sheetData sheetId="4" refreshError="1"/>
      <sheetData sheetId="5" refreshError="1"/>
      <sheetData sheetId="6">
        <row r="15">
          <cell r="I15">
            <v>-5890424.7599999998</v>
          </cell>
        </row>
        <row r="49">
          <cell r="C49">
            <v>62821.093582169997</v>
          </cell>
        </row>
      </sheetData>
      <sheetData sheetId="7">
        <row r="19">
          <cell r="C19">
            <v>3570163.3178610001</v>
          </cell>
          <cell r="D19">
            <v>465670.13133900001</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Page"/>
      <sheetName val="ToC"/>
      <sheetName val="Formatting and References"/>
      <sheetName val="1-BaseTRR"/>
      <sheetName val="2-ITRR"/>
      <sheetName val="3-True-upTRR"/>
      <sheetName val="4-ATA"/>
      <sheetName val="5-CostofCap-1"/>
      <sheetName val="5-CostofCap-2"/>
      <sheetName val="5-CostofCap-3"/>
      <sheetName val="5-CostofCap-4"/>
      <sheetName val="6-PlantJurisdiction"/>
      <sheetName val="7-PlantInService"/>
      <sheetName val="8-AbandonedPlant"/>
      <sheetName val="9-PlantAdditions"/>
      <sheetName val="10-AccDep"/>
      <sheetName val="11-Depreciation"/>
      <sheetName val="12-DepRates"/>
      <sheetName val="13-WorkCap"/>
      <sheetName val="14-ADIT"/>
      <sheetName val="15-NUC"/>
      <sheetName val="16-UnfundedReserves"/>
      <sheetName val="17-RegAssets-1"/>
      <sheetName val="17-RegAssets-2"/>
      <sheetName val="18-OandM"/>
      <sheetName val="19-AandG"/>
      <sheetName val="20-RevenueCredits"/>
      <sheetName val="21-NPandS"/>
      <sheetName val="22-TaxRates"/>
      <sheetName val="23-RetailSGTax"/>
      <sheetName val="24-Allocators"/>
      <sheetName val="25-RFandUFactors"/>
      <sheetName val="26-WholesaleTRRs"/>
      <sheetName val="27-WholesaleRates"/>
      <sheetName val="28-GrossLoad"/>
      <sheetName val="29-RetailRates-1"/>
      <sheetName val="29-RetailRates-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ow r="23">
          <cell r="C23">
            <v>0.13574504647124475</v>
          </cell>
        </row>
      </sheetData>
      <sheetData sheetId="31"/>
      <sheetData sheetId="32"/>
      <sheetData sheetId="33"/>
      <sheetData sheetId="34"/>
      <sheetData sheetId="35"/>
      <sheetData sheetId="36"/>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alues"/>
      <sheetName val="Sheet1"/>
    </sheetNames>
    <sheetDataSet>
      <sheetData sheetId="0"/>
      <sheetData sheetId="1">
        <row r="14">
          <cell r="I14">
            <v>7366110</v>
          </cell>
        </row>
      </sheetData>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_com.sap.ip.bi.xl.hiddensheet"/>
      <sheetName val="Elec_Pivot"/>
      <sheetName val="Tot_Pivot"/>
      <sheetName val="FERC Multi Yr w Proration"/>
      <sheetName val="Filters and Variables"/>
      <sheetName val="Adjs"/>
      <sheetName val="NP&amp;S_Adj"/>
      <sheetName val="STIP_Allocs"/>
      <sheetName val="UTIL_Off_COMP"/>
    </sheetNames>
    <sheetDataSet>
      <sheetData sheetId="0"/>
      <sheetData sheetId="1"/>
      <sheetData sheetId="2"/>
      <sheetData sheetId="3"/>
      <sheetData sheetId="4"/>
      <sheetData sheetId="5"/>
      <sheetData sheetId="6"/>
      <sheetData sheetId="7"/>
      <sheetData sheetId="8">
        <row r="7">
          <cell r="C7">
            <v>13122649.630000001</v>
          </cell>
          <cell r="F7">
            <v>619245.6</v>
          </cell>
        </row>
        <row r="10">
          <cell r="C10">
            <v>11201639.1</v>
          </cell>
        </row>
      </sheetData>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_com.sap.ip.bi.xl.hiddensheet"/>
      <sheetName val="Order Costs"/>
    </sheetNames>
    <sheetDataSet>
      <sheetData sheetId="0" refreshError="1"/>
      <sheetData sheetId="1">
        <row r="17">
          <cell r="P17">
            <v>5351995.9800000004</v>
          </cell>
          <cell r="S17">
            <v>3630258.8732340001</v>
          </cell>
        </row>
      </sheetData>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_com.sap.ip.bi.xl.hiddensheet"/>
      <sheetName val="Q2021 PGE"/>
      <sheetName val="Q2021 HOLD"/>
      <sheetName val="Pivot_Gas"/>
      <sheetName val="Pivot_Elec"/>
      <sheetName val="Pivot_Tot"/>
      <sheetName val="Pivot"/>
      <sheetName val="ORD999_Edited"/>
      <sheetName val="NQ_GL"/>
      <sheetName val="ORD999"/>
      <sheetName val="Q 2022"/>
      <sheetName val="Interco Sub"/>
      <sheetName val="GL Sub"/>
    </sheetNames>
    <sheetDataSet>
      <sheetData sheetId="0"/>
      <sheetData sheetId="1"/>
      <sheetData sheetId="2"/>
      <sheetData sheetId="3"/>
      <sheetData sheetId="4">
        <row r="78">
          <cell r="C78">
            <v>1586255.673471</v>
          </cell>
        </row>
      </sheetData>
      <sheetData sheetId="5"/>
      <sheetData sheetId="6"/>
      <sheetData sheetId="7"/>
      <sheetData sheetId="8"/>
      <sheetData sheetId="9"/>
      <sheetData sheetId="10"/>
      <sheetData sheetId="11"/>
      <sheetData sheetId="12"/>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s>
    <sheetDataSet>
      <sheetData sheetId="0">
        <row r="13">
          <cell r="D13">
            <v>616.77</v>
          </cell>
          <cell r="E13">
            <v>5648.94</v>
          </cell>
          <cell r="F13">
            <v>81053.279999999999</v>
          </cell>
        </row>
        <row r="14">
          <cell r="B14">
            <v>166.536216</v>
          </cell>
          <cell r="C14">
            <v>36.933435000000003</v>
          </cell>
          <cell r="G14">
            <v>440609.47327781998</v>
          </cell>
          <cell r="H14">
            <v>46947.788166509999</v>
          </cell>
        </row>
      </sheetData>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int References"/>
      <sheetName val="Disclosures"/>
      <sheetName val="Design Changes"/>
      <sheetName val="Assumptions"/>
      <sheetName val="Assumptions (additional)"/>
      <sheetName val="6YearCont"/>
      <sheetName val="KeyCostFactors"/>
      <sheetName val="ExecutiveOverview"/>
      <sheetName val="LatestBudget"/>
      <sheetName val="OriginalBudget"/>
      <sheetName val="6Year"/>
      <sheetName val="Pivot"/>
      <sheetName val="IBNR"/>
      <sheetName val="YTDViews - Agg"/>
      <sheetName val="YTDViews - Active"/>
      <sheetName val="YTDViews_DRAFT"/>
      <sheetName val="DataStructure"/>
      <sheetName val="YTDViews - Ret&amp;LTD"/>
      <sheetName val="IBNRCalc"/>
      <sheetName val="Data-Claims"/>
      <sheetName val="Data-Enrollment"/>
      <sheetName val="Data-Admin_PE_Cont"/>
      <sheetName val="Assumptions (Excise Tax)"/>
    </sheetNames>
    <sheetDataSet>
      <sheetData sheetId="0">
        <row r="2">
          <cell r="A2">
            <v>14</v>
          </cell>
        </row>
      </sheetData>
      <sheetData sheetId="1" refreshError="1"/>
      <sheetData sheetId="2" refreshError="1"/>
      <sheetData sheetId="3">
        <row r="17">
          <cell r="N17">
            <v>45.89</v>
          </cell>
        </row>
      </sheetData>
      <sheetData sheetId="4" refreshError="1"/>
      <sheetData sheetId="5" refreshError="1"/>
      <sheetData sheetId="6">
        <row r="7">
          <cell r="B7" t="str">
            <v>YTD View</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ow r="1">
          <cell r="U1">
            <v>4266</v>
          </cell>
        </row>
      </sheetData>
      <sheetData sheetId="20">
        <row r="2">
          <cell r="A2">
            <v>41640</v>
          </cell>
          <cell r="M2">
            <v>13751</v>
          </cell>
        </row>
      </sheetData>
      <sheetData sheetId="21">
        <row r="1">
          <cell r="M1">
            <v>9954</v>
          </cell>
        </row>
      </sheetData>
      <sheetData sheetId="2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_com.sap.ip.bi.xl.hiddensheet"/>
      <sheetName val="Summary"/>
      <sheetName val="LOB Detailed View"/>
      <sheetName val="Adjust #1"/>
      <sheetName val="Adjust #2"/>
      <sheetName val="Adjust #3"/>
      <sheetName val="Adjust #3.5"/>
      <sheetName val="Adjust #4"/>
      <sheetName val="Adjust #5"/>
      <sheetName val="Adjust #6"/>
      <sheetName val="Adjust #7"/>
      <sheetName val="ECS Forecast March"/>
      <sheetName val="JAN DET"/>
      <sheetName val="FEB DET"/>
      <sheetName val="MAR DET"/>
      <sheetName val="TAR 2019"/>
      <sheetName val="TAR 2020-2023"/>
      <sheetName val="S01 2019"/>
      <sheetName val="S01 2020-2023"/>
      <sheetName val="Table"/>
      <sheetName val="Lists"/>
    </sheetNames>
    <sheetDataSet>
      <sheetData sheetId="0" refreshError="1"/>
      <sheetData sheetId="1"/>
      <sheetData sheetId="2">
        <row r="10">
          <cell r="Z10">
            <v>784.59999999999991</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ow r="3">
          <cell r="B3" t="str">
            <v>Chief Operating Officer - Utility</v>
          </cell>
          <cell r="F3" t="str">
            <v>Base Capital</v>
          </cell>
        </row>
        <row r="4">
          <cell r="B4" t="str">
            <v>Compliance &amp; Ethics</v>
          </cell>
          <cell r="F4" t="str">
            <v>Base Expense</v>
          </cell>
        </row>
        <row r="5">
          <cell r="B5" t="str">
            <v>Customer Care &amp; CRESS</v>
          </cell>
          <cell r="F5" t="str">
            <v>IIC</v>
          </cell>
        </row>
        <row r="6">
          <cell r="B6" t="str">
            <v>Electric Operations</v>
          </cell>
          <cell r="F6" t="str">
            <v>Non Earnings Capital</v>
          </cell>
        </row>
        <row r="7">
          <cell r="B7" t="str">
            <v>Finance &amp; Risk</v>
          </cell>
          <cell r="F7" t="str">
            <v>Non Earnings Expense</v>
          </cell>
        </row>
        <row r="8">
          <cell r="B8" t="str">
            <v>Gas Operations</v>
          </cell>
          <cell r="F8" t="str">
            <v>Other Balance Sheet</v>
          </cell>
        </row>
        <row r="9">
          <cell r="B9" t="str">
            <v>General Counsel</v>
          </cell>
          <cell r="F9" t="str">
            <v>Sep Funded Capital</v>
          </cell>
        </row>
        <row r="10">
          <cell r="B10" t="str">
            <v>Generation</v>
          </cell>
          <cell r="F10" t="str">
            <v>Sep Funded Expense</v>
          </cell>
        </row>
        <row r="11">
          <cell r="B11" t="str">
            <v>Holding Company - Chairman</v>
          </cell>
          <cell r="F11" t="str">
            <v>Corporate Items</v>
          </cell>
        </row>
        <row r="12">
          <cell r="B12" t="str">
            <v>Human Resources</v>
          </cell>
        </row>
        <row r="13">
          <cell r="B13" t="str">
            <v>IT &amp; Supply Chain</v>
          </cell>
        </row>
        <row r="14">
          <cell r="B14" t="str">
            <v>Safety &amp; Health</v>
          </cell>
        </row>
        <row r="15">
          <cell r="B15" t="str">
            <v>Strategy &amp; Policy</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_com.sap.ip.bi.xl.hiddensheet"/>
      <sheetName val="Summary"/>
      <sheetName val="LOB Detailed View"/>
      <sheetName val="C20"/>
      <sheetName val="C20 Pivot"/>
      <sheetName val="Instructions"/>
      <sheetName val="Summary Forecast - F&amp;R"/>
      <sheetName val="Summary Forecast - GC"/>
      <sheetName val="Summary Forecast - S&amp;H"/>
      <sheetName val="Summary Forecast - S&amp;P"/>
      <sheetName val="Summary Forecast - C&amp;E"/>
      <sheetName val="Summary Forecast - HC OffChair"/>
      <sheetName val="Summary Forecast - HR"/>
      <sheetName val="Additions"/>
      <sheetName val="Affordability Savings"/>
      <sheetName val="C20Support"/>
      <sheetName val="Data values"/>
      <sheetName val="Adjustments Detail"/>
      <sheetName val="Lists"/>
      <sheetName val="DATA SOURCE FILES----&gt;"/>
      <sheetName val="Affordability Summary-CAP"/>
      <sheetName val="Affordability Summary-EXP"/>
      <sheetName val="ECS Forecast March"/>
      <sheetName val="MAR DET"/>
      <sheetName val="TAR 2019"/>
      <sheetName val="TAR 2020-2023"/>
      <sheetName val="S01 2019"/>
      <sheetName val="S01 2020-2023"/>
      <sheetName val="GT&amp;S"/>
      <sheetName val="T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3">
          <cell r="D3" t="str">
            <v>Aviation Services</v>
          </cell>
        </row>
        <row r="4">
          <cell r="D4" t="str">
            <v>Calif Alternate Rate for Energy (CARE)</v>
          </cell>
        </row>
        <row r="5">
          <cell r="D5" t="str">
            <v>California Solar Initiative (CSI) - Elec</v>
          </cell>
        </row>
        <row r="6">
          <cell r="D6" t="str">
            <v>California Solar Initiative (CSI) - Gas</v>
          </cell>
        </row>
        <row r="7">
          <cell r="D7" t="str">
            <v>CEMA Capital  Electric</v>
          </cell>
        </row>
        <row r="8">
          <cell r="D8" t="str">
            <v>CEMA Capital - Gas</v>
          </cell>
        </row>
        <row r="9">
          <cell r="D9" t="str">
            <v>CEMA Expense - Electric</v>
          </cell>
        </row>
        <row r="10">
          <cell r="D10" t="str">
            <v>CEMA Expense - Gas</v>
          </cell>
        </row>
        <row r="11">
          <cell r="D11" t="str">
            <v>CES-21</v>
          </cell>
        </row>
        <row r="12">
          <cell r="D12" t="str">
            <v>Comm Benchmrkg Memo Acc- AB802 Capital</v>
          </cell>
        </row>
        <row r="13">
          <cell r="D13" t="str">
            <v>Comm Benchmrkg Memo Acc- AB802 Exp</v>
          </cell>
        </row>
        <row r="14">
          <cell r="D14" t="str">
            <v>Community Solar Choice</v>
          </cell>
        </row>
        <row r="15">
          <cell r="D15" t="str">
            <v>Competitive Transmission</v>
          </cell>
        </row>
        <row r="16">
          <cell r="D16" t="str">
            <v>Compressed Air Energy Storage (CAES)</v>
          </cell>
        </row>
        <row r="17">
          <cell r="D17" t="str">
            <v>Corporate Real Estate</v>
          </cell>
        </row>
        <row r="18">
          <cell r="D18" t="str">
            <v>Customer Care</v>
          </cell>
        </row>
        <row r="19">
          <cell r="D19" t="str">
            <v>DCPP Community Impact Mitigation Program</v>
          </cell>
        </row>
        <row r="20">
          <cell r="D20" t="str">
            <v>DCPP Employee Retention</v>
          </cell>
        </row>
        <row r="21">
          <cell r="D21" t="str">
            <v>DCPP Employee Training</v>
          </cell>
        </row>
        <row r="22">
          <cell r="D22" t="str">
            <v>DCPP Re-license</v>
          </cell>
        </row>
        <row r="23">
          <cell r="D23" t="str">
            <v>DCPP Seismic Study Project</v>
          </cell>
        </row>
        <row r="24">
          <cell r="D24" t="str">
            <v>Demand Response (DREBA)</v>
          </cell>
        </row>
        <row r="25">
          <cell r="D25" t="str">
            <v>Distribution Resources Plan Demo</v>
          </cell>
        </row>
        <row r="26">
          <cell r="D26" t="str">
            <v>DREBA - Demand Response Capital</v>
          </cell>
        </row>
        <row r="27">
          <cell r="D27" t="str">
            <v>DRPTMA - Capital</v>
          </cell>
        </row>
        <row r="28">
          <cell r="D28" t="str">
            <v>DRPTMA - Expense</v>
          </cell>
        </row>
        <row r="29">
          <cell r="D29" t="str">
            <v>Dynamic Pricing Memo Account</v>
          </cell>
        </row>
        <row r="30">
          <cell r="D30" t="str">
            <v>ECA 1/2 Balancing Account</v>
          </cell>
        </row>
        <row r="31">
          <cell r="D31" t="str">
            <v>ED Storage</v>
          </cell>
        </row>
        <row r="32">
          <cell r="D32" t="str">
            <v>Elec Pgm Investment Charge (EPIC) - PG&amp;E</v>
          </cell>
        </row>
        <row r="33">
          <cell r="D33" t="str">
            <v>Electric Distribution</v>
          </cell>
        </row>
        <row r="34">
          <cell r="D34" t="str">
            <v>Electric Transmission</v>
          </cell>
        </row>
        <row r="35">
          <cell r="D35" t="str">
            <v>Electric Vehicles Infrastructure</v>
          </cell>
        </row>
        <row r="36">
          <cell r="D36" t="str">
            <v>Emergency Preparedness &amp; Response</v>
          </cell>
        </row>
        <row r="37">
          <cell r="D37" t="str">
            <v>Energy Efficiency</v>
          </cell>
        </row>
        <row r="38">
          <cell r="D38" t="str">
            <v>Energy Savings Assistance Program (ESAP)</v>
          </cell>
        </row>
        <row r="39">
          <cell r="D39" t="str">
            <v>ET Storage</v>
          </cell>
        </row>
        <row r="40">
          <cell r="D40" t="str">
            <v>Excluded Support Orders</v>
          </cell>
        </row>
        <row r="41">
          <cell r="D41" t="str">
            <v>FHPMA</v>
          </cell>
        </row>
        <row r="42">
          <cell r="D42" t="str">
            <v>Fire Hazard Prevention (CEMA)</v>
          </cell>
        </row>
        <row r="43">
          <cell r="D43" t="str">
            <v>Fleet Services</v>
          </cell>
        </row>
        <row r="44">
          <cell r="D44" t="str">
            <v>Gas Derivative Therapeutics - GD</v>
          </cell>
        </row>
        <row r="45">
          <cell r="D45" t="str">
            <v>Gas Derivative Therapeutics - GT</v>
          </cell>
        </row>
        <row r="46">
          <cell r="D46" t="str">
            <v>Gas Distribution</v>
          </cell>
        </row>
        <row r="47">
          <cell r="D47" t="str">
            <v>Gas Transmission</v>
          </cell>
        </row>
        <row r="48">
          <cell r="D48" t="str">
            <v>Greenhouse Gas Management (GHG) - Elec</v>
          </cell>
        </row>
        <row r="49">
          <cell r="D49" t="str">
            <v>Greenhouse Gas Management (GHG) - Gas</v>
          </cell>
        </row>
        <row r="50">
          <cell r="D50" t="str">
            <v>Hydro Relicensing &amp; License Conditions</v>
          </cell>
        </row>
        <row r="51">
          <cell r="D51" t="str">
            <v>Information Technology</v>
          </cell>
        </row>
        <row r="52">
          <cell r="D52" t="str">
            <v>Integrated Distributed Energy Resources</v>
          </cell>
        </row>
        <row r="53">
          <cell r="D53" t="str">
            <v>L-407</v>
          </cell>
        </row>
        <row r="54">
          <cell r="D54" t="str">
            <v>Low Carbon Fuel Standard (LCFS) - Elec</v>
          </cell>
        </row>
        <row r="55">
          <cell r="D55" t="str">
            <v>Low Carbon Fuel Standard (LCFS) - Gas</v>
          </cell>
        </row>
        <row r="56">
          <cell r="D56" t="str">
            <v>Major Emergency</v>
          </cell>
        </row>
        <row r="57">
          <cell r="D57" t="str">
            <v>Mobile Home Park - Elec</v>
          </cell>
        </row>
        <row r="58">
          <cell r="D58" t="str">
            <v>NERBA - Capital</v>
          </cell>
        </row>
        <row r="59">
          <cell r="D59" t="str">
            <v>NERBA - Expense</v>
          </cell>
        </row>
        <row r="60">
          <cell r="D60" t="str">
            <v>NGLAPBA - Expense</v>
          </cell>
        </row>
        <row r="61">
          <cell r="D61" t="str">
            <v>NRD</v>
          </cell>
        </row>
        <row r="62">
          <cell r="D62" t="str">
            <v>NRD NTBA Gross Expense</v>
          </cell>
        </row>
        <row r="63">
          <cell r="D63" t="str">
            <v>NRD NTBA Gross Revenue</v>
          </cell>
        </row>
        <row r="64">
          <cell r="D64" t="str">
            <v>Nuclear Generation</v>
          </cell>
        </row>
        <row r="65">
          <cell r="D65" t="str">
            <v>Nuclear Safety and Security</v>
          </cell>
        </row>
        <row r="66">
          <cell r="D66" t="str">
            <v>PG Fire Hazard Prevention (CEMA)</v>
          </cell>
        </row>
        <row r="67">
          <cell r="D67" t="str">
            <v>Power Generation</v>
          </cell>
        </row>
        <row r="68">
          <cell r="D68" t="str">
            <v>PSEP</v>
          </cell>
        </row>
        <row r="69">
          <cell r="D69" t="str">
            <v>PSEP Expense &amp; Mariner Carryover</v>
          </cell>
        </row>
        <row r="70">
          <cell r="D70" t="str">
            <v>Res Rate Reform Balancing Account</v>
          </cell>
        </row>
        <row r="71">
          <cell r="D71" t="str">
            <v>Res Rate Reform Memo Account</v>
          </cell>
        </row>
        <row r="72">
          <cell r="D72" t="str">
            <v>Rule 20A</v>
          </cell>
        </row>
        <row r="73">
          <cell r="D73" t="str">
            <v>SAFSTOR</v>
          </cell>
        </row>
        <row r="74">
          <cell r="D74" t="str">
            <v>SB 350 - PRP</v>
          </cell>
        </row>
        <row r="75">
          <cell r="D75" t="str">
            <v>SB 350 - SRP</v>
          </cell>
        </row>
        <row r="76">
          <cell r="D76" t="str">
            <v>Self-Generation Incentive Program (SGIP)</v>
          </cell>
        </row>
        <row r="77">
          <cell r="D77" t="str">
            <v>SmartMeter Opt-Out</v>
          </cell>
        </row>
        <row r="78">
          <cell r="D78" t="str">
            <v>State Infrastructure</v>
          </cell>
        </row>
        <row r="79">
          <cell r="D79" t="str">
            <v>Statewide Mktg, Education and Outreach</v>
          </cell>
        </row>
        <row r="80">
          <cell r="D80" t="str">
            <v>Supply Chain</v>
          </cell>
        </row>
        <row r="81">
          <cell r="D81" t="str">
            <v>Technology Projects</v>
          </cell>
        </row>
        <row r="82">
          <cell r="D82" t="str">
            <v>TIMP Capital Balancing Account</v>
          </cell>
        </row>
        <row r="83">
          <cell r="D83" t="str">
            <v>Transmission Integrity Mgmt Prog (TIMP)</v>
          </cell>
        </row>
        <row r="84">
          <cell r="D84" t="str">
            <v>Vegetation Management</v>
          </cell>
        </row>
        <row r="85">
          <cell r="D85" t="str">
            <v>Wildfires Customer Protections MA</v>
          </cell>
        </row>
        <row r="86">
          <cell r="D86" t="str">
            <v>WRO Balancing Account</v>
          </cell>
        </row>
        <row r="87">
          <cell r="D87" t="str">
            <v>WSIP</v>
          </cell>
        </row>
      </sheetData>
      <sheetData sheetId="19"/>
      <sheetData sheetId="20"/>
      <sheetData sheetId="21"/>
      <sheetData sheetId="22"/>
      <sheetData sheetId="23"/>
      <sheetData sheetId="24"/>
      <sheetData sheetId="25"/>
      <sheetData sheetId="26"/>
      <sheetData sheetId="27"/>
      <sheetData sheetId="28"/>
      <sheetData sheetId="29"/>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Income"/>
      <sheetName val="balsheet"/>
      <sheetName val="Cashflow"/>
      <sheetName val="Supplemental Info"/>
      <sheetName val="ReconFin"/>
      <sheetName val="Other Net Cash"/>
      <sheetName val="Exp_recon"/>
      <sheetName val="OthInc_recon"/>
      <sheetName val="Revenue_recon"/>
      <sheetName val="PFR_PnL"/>
      <sheetName val="PNL excl FF&amp;U"/>
      <sheetName val="ISDetail"/>
      <sheetName val="ERBinc"/>
      <sheetName val="RA Case Table"/>
    </sheetNames>
    <sheetDataSet>
      <sheetData sheetId="0" refreshError="1">
        <row r="10">
          <cell r="D10" t="str">
            <v>2010BP - June 10 Outlook Update</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_com.sap.ip.bi.xl.hiddensheet"/>
      <sheetName val="FF1_Recon"/>
      <sheetName val="Pivot_Tot"/>
      <sheetName val="Pivot_Elec"/>
      <sheetName val="FERC Multi Yr w Proration"/>
      <sheetName val="NP&amp;S_ADJ"/>
      <sheetName val="BK"/>
      <sheetName val="CC"/>
      <sheetName val="UTIL_Non-Off_Dir_STIP"/>
      <sheetName val="UTIL_Off_COMP"/>
      <sheetName val="Filters and Variables"/>
    </sheetNames>
    <sheetDataSet>
      <sheetData sheetId="0"/>
      <sheetData sheetId="1"/>
      <sheetData sheetId="2"/>
      <sheetData sheetId="3">
        <row r="97">
          <cell r="K97">
            <v>-44735.199999999997</v>
          </cell>
        </row>
        <row r="99">
          <cell r="E99">
            <v>-3297569.65</v>
          </cell>
        </row>
        <row r="101">
          <cell r="E101">
            <v>-31138.2</v>
          </cell>
        </row>
        <row r="102">
          <cell r="E102">
            <v>-4429908.72</v>
          </cell>
        </row>
        <row r="103">
          <cell r="E103">
            <v>-86580.15</v>
          </cell>
        </row>
        <row r="104">
          <cell r="E104">
            <v>-252644.88</v>
          </cell>
        </row>
        <row r="107">
          <cell r="E107">
            <v>-1921164.71</v>
          </cell>
        </row>
        <row r="109">
          <cell r="E109">
            <v>-5158979.68</v>
          </cell>
        </row>
        <row r="110">
          <cell r="E110">
            <v>-9508264.3499999996</v>
          </cell>
        </row>
        <row r="111">
          <cell r="E111">
            <v>-26837.17</v>
          </cell>
        </row>
        <row r="115">
          <cell r="E115">
            <v>-208143</v>
          </cell>
        </row>
        <row r="116">
          <cell r="E116">
            <v>-52913.689875900003</v>
          </cell>
        </row>
        <row r="117">
          <cell r="E117">
            <v>19107.217254683401</v>
          </cell>
        </row>
        <row r="121">
          <cell r="K121">
            <v>-1054.48</v>
          </cell>
        </row>
        <row r="122">
          <cell r="E122">
            <v>-455.95</v>
          </cell>
        </row>
        <row r="123">
          <cell r="E123">
            <v>-5085723.24</v>
          </cell>
        </row>
        <row r="124">
          <cell r="E124">
            <v>-21186.720000000001</v>
          </cell>
        </row>
        <row r="127">
          <cell r="E127">
            <v>-2068893.69</v>
          </cell>
        </row>
        <row r="130">
          <cell r="E130">
            <v>-872.8</v>
          </cell>
        </row>
        <row r="131">
          <cell r="E131">
            <v>-31056319.309999999</v>
          </cell>
        </row>
        <row r="133">
          <cell r="E133">
            <v>-1585954.93</v>
          </cell>
        </row>
        <row r="134">
          <cell r="E134">
            <v>-2103.61</v>
          </cell>
        </row>
        <row r="138">
          <cell r="E138">
            <v>-43160</v>
          </cell>
        </row>
        <row r="142">
          <cell r="K142">
            <v>-399846.98</v>
          </cell>
        </row>
        <row r="145">
          <cell r="E145">
            <v>-1242293.17</v>
          </cell>
        </row>
        <row r="146">
          <cell r="E146">
            <v>-1.1399999999999999</v>
          </cell>
        </row>
        <row r="147">
          <cell r="E147">
            <v>-19174262.93</v>
          </cell>
        </row>
        <row r="148">
          <cell r="E148">
            <v>27356028.280000001</v>
          </cell>
        </row>
        <row r="149">
          <cell r="E149">
            <v>-19615907.73</v>
          </cell>
        </row>
        <row r="150">
          <cell r="E150">
            <v>-944124.38</v>
          </cell>
        </row>
        <row r="153">
          <cell r="E153">
            <v>-437499.89</v>
          </cell>
        </row>
        <row r="154">
          <cell r="E154">
            <v>-17776504.16</v>
          </cell>
        </row>
        <row r="157">
          <cell r="E157">
            <v>33568749.960000001</v>
          </cell>
        </row>
        <row r="158">
          <cell r="E158">
            <v>-9675467.9299999997</v>
          </cell>
        </row>
        <row r="159">
          <cell r="E159">
            <v>22644074.91</v>
          </cell>
        </row>
        <row r="161">
          <cell r="E161">
            <v>-93.48</v>
          </cell>
        </row>
        <row r="162">
          <cell r="E162">
            <v>-212393175.69999999</v>
          </cell>
        </row>
        <row r="169">
          <cell r="E169">
            <v>-67909</v>
          </cell>
        </row>
        <row r="170">
          <cell r="E170">
            <v>6016.5209999999997</v>
          </cell>
        </row>
        <row r="171">
          <cell r="E171">
            <v>-7632811.2073499998</v>
          </cell>
        </row>
        <row r="172">
          <cell r="E172">
            <v>-21468646.842762001</v>
          </cell>
        </row>
        <row r="173">
          <cell r="E173">
            <v>-3995475.1147079999</v>
          </cell>
        </row>
        <row r="174">
          <cell r="E174">
            <v>-706423.64224508998</v>
          </cell>
        </row>
        <row r="175">
          <cell r="E175">
            <v>-3630258.8732340001</v>
          </cell>
        </row>
        <row r="176">
          <cell r="E176">
            <v>-257740.37234253</v>
          </cell>
        </row>
        <row r="177">
          <cell r="E177">
            <v>200312.61489539</v>
          </cell>
        </row>
      </sheetData>
      <sheetData sheetId="4">
        <row r="399">
          <cell r="T399">
            <v>95108844.819999993</v>
          </cell>
        </row>
      </sheetData>
      <sheetData sheetId="5">
        <row r="32">
          <cell r="I32">
            <v>187208.27496096</v>
          </cell>
        </row>
      </sheetData>
      <sheetData sheetId="6"/>
      <sheetData sheetId="7"/>
      <sheetData sheetId="8"/>
      <sheetData sheetId="9">
        <row r="7">
          <cell r="C7">
            <v>14667244.029999999</v>
          </cell>
        </row>
      </sheetData>
      <sheetData sheetId="10"/>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_com.sap.ip.bi.xl.hiddensheet"/>
      <sheetName val="FF1_Recon"/>
      <sheetName val="Pivot_Tot"/>
      <sheetName val="Pivot_Elec"/>
      <sheetName val="FERC Multi Yr w Proration"/>
      <sheetName val="NP&amp;S_ADJ"/>
      <sheetName val="BK"/>
      <sheetName val="CC"/>
      <sheetName val="UTIL_Non-Off_Dir_STIP"/>
      <sheetName val="UTIL_Off_COMP"/>
      <sheetName val="Filters and Variables"/>
    </sheetNames>
    <sheetDataSet>
      <sheetData sheetId="0"/>
      <sheetData sheetId="1"/>
      <sheetData sheetId="2"/>
      <sheetData sheetId="3">
        <row r="97">
          <cell r="K97">
            <v>-44735.199999999997</v>
          </cell>
        </row>
        <row r="141">
          <cell r="F141">
            <v>40449951.789999701</v>
          </cell>
        </row>
      </sheetData>
      <sheetData sheetId="4">
        <row r="10">
          <cell r="T10">
            <v>-173992.58</v>
          </cell>
        </row>
        <row r="14325">
          <cell r="T14325">
            <v>-783946.4</v>
          </cell>
        </row>
      </sheetData>
      <sheetData sheetId="5">
        <row r="32">
          <cell r="I32">
            <v>187208.27496096</v>
          </cell>
        </row>
      </sheetData>
      <sheetData sheetId="6"/>
      <sheetData sheetId="7"/>
      <sheetData sheetId="8"/>
      <sheetData sheetId="9">
        <row r="7">
          <cell r="C7">
            <v>14667244.029999999</v>
          </cell>
        </row>
      </sheetData>
      <sheetData sheetId="10"/>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t_Pmts_BK"/>
      <sheetName val="Summ Adjs"/>
    </sheetNames>
    <sheetDataSet>
      <sheetData sheetId="0"/>
      <sheetData sheetId="1">
        <row r="3">
          <cell r="I3">
            <v>10624062.588719999</v>
          </cell>
        </row>
        <row r="6">
          <cell r="I6">
            <v>-3084837.2777352901</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_com.sap.ip.bi.xl.hiddensheet"/>
      <sheetName val="2018-2020"/>
      <sheetName val="Plans"/>
      <sheetName val="2019-2017"/>
      <sheetName val="WALK_Elec"/>
      <sheetName val="WALK_Tot"/>
      <sheetName val="Pivot_Elec"/>
      <sheetName val="Pivot_Gross"/>
      <sheetName val="FERC Multi Yr w Proration"/>
      <sheetName val="NET"/>
      <sheetName val="NP&amp;S"/>
      <sheetName val="Funded Adjs"/>
      <sheetName val="Off_Comp"/>
      <sheetName val="Filters and Variables"/>
    </sheetNames>
    <sheetDataSet>
      <sheetData sheetId="0" refreshError="1"/>
      <sheetData sheetId="1" refreshError="1"/>
      <sheetData sheetId="2" refreshError="1"/>
      <sheetData sheetId="3" refreshError="1"/>
      <sheetData sheetId="4">
        <row r="32">
          <cell r="J32">
            <v>-1269806.21229103</v>
          </cell>
          <cell r="K32">
            <v>341720.72986800002</v>
          </cell>
          <cell r="L32">
            <v>-3603557.2107460001</v>
          </cell>
          <cell r="M32">
            <v>558661.14</v>
          </cell>
          <cell r="Q32">
            <v>385768.02001146</v>
          </cell>
        </row>
        <row r="33">
          <cell r="O33">
            <v>-987783.58397119597</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ustomProperty" Target="../customProperty2.bin"/><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ustomProperty" Target="../customProperty4.bin"/><Relationship Id="rId2" Type="http://schemas.openxmlformats.org/officeDocument/2006/relationships/customProperty" Target="../customProperty3.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ustomProperty" Target="../customProperty6.bin"/><Relationship Id="rId2" Type="http://schemas.openxmlformats.org/officeDocument/2006/relationships/customProperty" Target="../customProperty5.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7.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ustomProperty" Target="../customProperty9.bin"/><Relationship Id="rId2" Type="http://schemas.openxmlformats.org/officeDocument/2006/relationships/customProperty" Target="../customProperty8.bin"/><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9CDE01-1867-4B5B-B7DE-E632D7CAF4A8}">
  <sheetPr>
    <pageSetUpPr fitToPage="1"/>
  </sheetPr>
  <dimension ref="A1:B12"/>
  <sheetViews>
    <sheetView tabSelected="1" view="pageBreakPreview" zoomScale="60" workbookViewId="0">
      <selection activeCell="L9" sqref="L9"/>
    </sheetView>
  </sheetViews>
  <sheetFormatPr defaultColWidth="9.140625" defaultRowHeight="15.75" x14ac:dyDescent="0.25"/>
  <cols>
    <col min="1" max="1" width="9.140625" style="7"/>
    <col min="2" max="2" width="59.140625" style="7" customWidth="1"/>
    <col min="3" max="16384" width="9.140625" style="7"/>
  </cols>
  <sheetData>
    <row r="1" spans="1:2" x14ac:dyDescent="0.25">
      <c r="A1" s="269" t="s">
        <v>0</v>
      </c>
      <c r="B1" s="269"/>
    </row>
    <row r="2" spans="1:2" x14ac:dyDescent="0.25">
      <c r="A2" s="269" t="s">
        <v>64</v>
      </c>
      <c r="B2" s="269"/>
    </row>
    <row r="3" spans="1:2" x14ac:dyDescent="0.25">
      <c r="A3" s="269" t="s">
        <v>108</v>
      </c>
      <c r="B3" s="269"/>
    </row>
    <row r="6" spans="1:2" x14ac:dyDescent="0.25">
      <c r="A6" s="10" t="s">
        <v>105</v>
      </c>
      <c r="B6" s="11" t="s">
        <v>60</v>
      </c>
    </row>
    <row r="7" spans="1:2" s="8" customFormat="1" ht="31.5" x14ac:dyDescent="0.2">
      <c r="A7" s="9">
        <v>1</v>
      </c>
      <c r="B7" s="12" t="s">
        <v>134</v>
      </c>
    </row>
    <row r="8" spans="1:2" s="8" customFormat="1" ht="31.5" x14ac:dyDescent="0.2">
      <c r="A8" s="9">
        <v>2</v>
      </c>
      <c r="B8" s="12" t="s">
        <v>135</v>
      </c>
    </row>
    <row r="9" spans="1:2" s="8" customFormat="1" ht="47.25" x14ac:dyDescent="0.2">
      <c r="A9" s="9">
        <v>3</v>
      </c>
      <c r="B9" s="12" t="s">
        <v>160</v>
      </c>
    </row>
    <row r="10" spans="1:2" s="8" customFormat="1" ht="31.5" x14ac:dyDescent="0.2">
      <c r="A10" s="82">
        <v>4</v>
      </c>
      <c r="B10" s="83" t="s">
        <v>362</v>
      </c>
    </row>
    <row r="11" spans="1:2" s="8" customFormat="1" ht="47.25" x14ac:dyDescent="0.2">
      <c r="A11" s="82">
        <v>5</v>
      </c>
      <c r="B11" s="83" t="s">
        <v>162</v>
      </c>
    </row>
    <row r="12" spans="1:2" s="8" customFormat="1" x14ac:dyDescent="0.2"/>
  </sheetData>
  <mergeCells count="3">
    <mergeCell ref="A1:B1"/>
    <mergeCell ref="A2:B2"/>
    <mergeCell ref="A3:B3"/>
  </mergeCells>
  <pageMargins left="0.45" right="0.45" top="0.75" bottom="0.75" header="0.3" footer="0.3"/>
  <pageSetup fitToHeight="0" orientation="landscape" r:id="rId1"/>
  <headerFooter>
    <oddFooter>&amp;C&amp;1#&amp;"Calibri"&amp;10&amp;K000000Internal</oddFooter>
  </headerFooter>
  <customProperties>
    <customPr name="_pios_id" r:id="rId2"/>
    <customPr name="EpmWorksheetKeyString_GUID" r:id="rId3"/>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256"/>
  <sheetViews>
    <sheetView topLeftCell="A208" zoomScale="90" zoomScaleNormal="90" zoomScalePageLayoutView="75" workbookViewId="0">
      <selection activeCell="G223" sqref="G223"/>
    </sheetView>
  </sheetViews>
  <sheetFormatPr defaultColWidth="9.140625" defaultRowHeight="15" outlineLevelRow="1" x14ac:dyDescent="0.25"/>
  <cols>
    <col min="1" max="1" width="9.140625" style="5"/>
    <col min="2" max="2" width="44.140625" style="5" customWidth="1"/>
    <col min="3" max="3" width="17.42578125" style="5" bestFit="1" customWidth="1"/>
    <col min="4" max="4" width="67.140625" style="5" bestFit="1" customWidth="1"/>
    <col min="5" max="5" width="28" style="5" customWidth="1"/>
    <col min="6" max="6" width="13" style="5" bestFit="1" customWidth="1"/>
    <col min="7" max="16384" width="9.140625" style="5"/>
  </cols>
  <sheetData>
    <row r="1" spans="1:6" x14ac:dyDescent="0.25">
      <c r="A1" s="270" t="s">
        <v>0</v>
      </c>
      <c r="B1" s="270"/>
      <c r="C1" s="270"/>
      <c r="D1" s="270"/>
      <c r="E1" s="270"/>
    </row>
    <row r="2" spans="1:6" x14ac:dyDescent="0.25">
      <c r="A2" s="270" t="s">
        <v>64</v>
      </c>
      <c r="B2" s="270"/>
      <c r="C2" s="270"/>
      <c r="D2" s="270"/>
      <c r="E2" s="270"/>
    </row>
    <row r="3" spans="1:6" x14ac:dyDescent="0.25">
      <c r="A3" s="270" t="s">
        <v>109</v>
      </c>
      <c r="B3" s="270"/>
      <c r="C3" s="270"/>
      <c r="D3" s="270"/>
      <c r="E3" s="270"/>
    </row>
    <row r="4" spans="1:6" x14ac:dyDescent="0.25">
      <c r="A4" s="270" t="s">
        <v>110</v>
      </c>
      <c r="B4" s="270"/>
      <c r="C4" s="270"/>
      <c r="D4" s="270"/>
      <c r="E4" s="270"/>
    </row>
    <row r="5" spans="1:6" x14ac:dyDescent="0.25">
      <c r="A5" s="270" t="s">
        <v>1</v>
      </c>
      <c r="B5" s="270"/>
      <c r="C5" s="270"/>
      <c r="D5" s="270"/>
      <c r="E5" s="270"/>
    </row>
    <row r="6" spans="1:6" x14ac:dyDescent="0.25">
      <c r="A6" s="270"/>
      <c r="B6" s="270"/>
      <c r="C6" s="270"/>
      <c r="D6" s="270"/>
      <c r="E6" s="270"/>
    </row>
    <row r="7" spans="1:6" x14ac:dyDescent="0.25">
      <c r="A7" s="6"/>
      <c r="E7" s="26">
        <f>C18+C46+C73+C90+C125+C143+C170+C193+C211+C229</f>
        <v>1790705983.1367381</v>
      </c>
    </row>
    <row r="8" spans="1:6" x14ac:dyDescent="0.25">
      <c r="D8" s="26"/>
      <c r="E8" s="26">
        <f>C16+C44+C71+C88+C123+C141+C168+C191+C209+C227</f>
        <v>-697838752.86326182</v>
      </c>
    </row>
    <row r="9" spans="1:6" ht="12" customHeight="1" x14ac:dyDescent="0.25">
      <c r="A9" s="192" t="s">
        <v>2</v>
      </c>
      <c r="B9" s="193"/>
      <c r="C9" s="193"/>
      <c r="D9" s="193"/>
      <c r="E9" s="194"/>
    </row>
    <row r="10" spans="1:6" x14ac:dyDescent="0.25">
      <c r="D10" s="5" t="s">
        <v>112</v>
      </c>
    </row>
    <row r="11" spans="1:6" x14ac:dyDescent="0.25">
      <c r="A11" s="6" t="s">
        <v>3</v>
      </c>
      <c r="B11" s="6" t="s">
        <v>4</v>
      </c>
      <c r="C11" s="6" t="s">
        <v>5</v>
      </c>
      <c r="D11" s="6" t="s">
        <v>6</v>
      </c>
      <c r="E11" s="6" t="s">
        <v>61</v>
      </c>
      <c r="F11" s="6" t="s">
        <v>3</v>
      </c>
    </row>
    <row r="12" spans="1:6" x14ac:dyDescent="0.25">
      <c r="A12" s="195">
        <v>100</v>
      </c>
      <c r="B12" s="5" t="s">
        <v>7</v>
      </c>
      <c r="C12" s="15">
        <v>307671632</v>
      </c>
      <c r="E12" s="196" t="s">
        <v>75</v>
      </c>
      <c r="F12" s="195">
        <f>A12</f>
        <v>100</v>
      </c>
    </row>
    <row r="13" spans="1:6" x14ac:dyDescent="0.25">
      <c r="A13" s="195">
        <v>101</v>
      </c>
      <c r="B13" s="5" t="s">
        <v>8</v>
      </c>
      <c r="C13" s="15">
        <v>0</v>
      </c>
      <c r="E13" s="196" t="s">
        <v>76</v>
      </c>
      <c r="F13" s="195">
        <f t="shared" ref="F13:F34" si="0">A13</f>
        <v>101</v>
      </c>
    </row>
    <row r="14" spans="1:6" x14ac:dyDescent="0.25">
      <c r="A14" s="195">
        <v>102</v>
      </c>
      <c r="B14" s="6" t="s">
        <v>9</v>
      </c>
      <c r="C14" s="28">
        <f>SUM(C12:C13)</f>
        <v>307671632</v>
      </c>
      <c r="F14" s="195">
        <f t="shared" si="0"/>
        <v>102</v>
      </c>
    </row>
    <row r="15" spans="1:6" x14ac:dyDescent="0.25">
      <c r="A15" s="195">
        <v>103</v>
      </c>
      <c r="B15" s="197"/>
      <c r="C15" s="198"/>
      <c r="F15" s="195">
        <f t="shared" si="0"/>
        <v>103</v>
      </c>
    </row>
    <row r="16" spans="1:6" x14ac:dyDescent="0.25">
      <c r="A16" s="195">
        <v>104</v>
      </c>
      <c r="B16" s="199" t="s">
        <v>13</v>
      </c>
      <c r="C16" s="200">
        <f>C21</f>
        <v>-24999772.182621215</v>
      </c>
      <c r="D16" s="6"/>
      <c r="E16" s="5" t="s">
        <v>67</v>
      </c>
      <c r="F16" s="195">
        <f t="shared" si="0"/>
        <v>104</v>
      </c>
    </row>
    <row r="17" spans="1:6" x14ac:dyDescent="0.25">
      <c r="A17" s="195">
        <v>105</v>
      </c>
      <c r="B17" s="199"/>
      <c r="C17" s="201"/>
      <c r="D17" s="6"/>
      <c r="F17" s="195">
        <f t="shared" si="0"/>
        <v>105</v>
      </c>
    </row>
    <row r="18" spans="1:6" ht="15.75" thickBot="1" x14ac:dyDescent="0.3">
      <c r="A18" s="195">
        <v>106</v>
      </c>
      <c r="B18" s="6" t="s">
        <v>14</v>
      </c>
      <c r="C18" s="202">
        <f>C14+C16</f>
        <v>282671859.81737876</v>
      </c>
      <c r="D18" s="105"/>
      <c r="E18" s="5" t="s">
        <v>68</v>
      </c>
      <c r="F18" s="195">
        <f t="shared" si="0"/>
        <v>106</v>
      </c>
    </row>
    <row r="19" spans="1:6" ht="15.75" thickTop="1" x14ac:dyDescent="0.25">
      <c r="A19" s="195">
        <v>107</v>
      </c>
      <c r="B19" s="6"/>
      <c r="C19" s="201"/>
      <c r="F19" s="195">
        <f t="shared" si="0"/>
        <v>107</v>
      </c>
    </row>
    <row r="20" spans="1:6" s="13" customFormat="1" x14ac:dyDescent="0.25">
      <c r="A20" s="195">
        <v>108</v>
      </c>
      <c r="B20" s="203" t="s">
        <v>10</v>
      </c>
      <c r="C20" s="204"/>
      <c r="D20" s="205"/>
      <c r="E20" s="206"/>
      <c r="F20" s="195">
        <f t="shared" si="0"/>
        <v>108</v>
      </c>
    </row>
    <row r="21" spans="1:6" s="13" customFormat="1" x14ac:dyDescent="0.25">
      <c r="A21" s="195">
        <v>109</v>
      </c>
      <c r="B21" s="207" t="s">
        <v>65</v>
      </c>
      <c r="C21" s="208">
        <f>SUM(C22:C34)</f>
        <v>-24999772.182621215</v>
      </c>
      <c r="D21" s="13" t="s">
        <v>66</v>
      </c>
      <c r="E21" s="209"/>
      <c r="F21" s="195">
        <f t="shared" si="0"/>
        <v>109</v>
      </c>
    </row>
    <row r="22" spans="1:6" s="13" customFormat="1" x14ac:dyDescent="0.25">
      <c r="A22" s="195">
        <f>A21+1</f>
        <v>110</v>
      </c>
      <c r="B22" s="210" t="s">
        <v>124</v>
      </c>
      <c r="C22" s="16">
        <f>[6]Pivot_Elec!$E$99</f>
        <v>-3297569.65</v>
      </c>
      <c r="D22" s="13" t="s">
        <v>126</v>
      </c>
      <c r="E22" s="209"/>
      <c r="F22" s="195">
        <f t="shared" si="0"/>
        <v>110</v>
      </c>
    </row>
    <row r="23" spans="1:6" s="13" customFormat="1" x14ac:dyDescent="0.25">
      <c r="A23" s="195">
        <f>A22+1</f>
        <v>111</v>
      </c>
      <c r="B23" s="210" t="s">
        <v>127</v>
      </c>
      <c r="C23" s="16">
        <f>[6]Pivot_Elec!$E$109+[6]Pivot_Elec!$E$110</f>
        <v>-14667244.029999999</v>
      </c>
      <c r="D23" s="13" t="s">
        <v>330</v>
      </c>
      <c r="E23" s="209"/>
      <c r="F23" s="195">
        <f t="shared" si="0"/>
        <v>111</v>
      </c>
    </row>
    <row r="24" spans="1:6" s="13" customFormat="1" ht="30" x14ac:dyDescent="0.2">
      <c r="A24" s="211">
        <f t="shared" ref="A24:A33" si="1">A23+1</f>
        <v>112</v>
      </c>
      <c r="B24" s="210" t="s">
        <v>324</v>
      </c>
      <c r="C24" s="16">
        <f>[6]Pivot_Elec!$E$101</f>
        <v>-31138.2</v>
      </c>
      <c r="D24" s="212" t="s">
        <v>331</v>
      </c>
      <c r="E24" s="209"/>
      <c r="F24" s="211">
        <f t="shared" si="0"/>
        <v>112</v>
      </c>
    </row>
    <row r="25" spans="1:6" s="13" customFormat="1" x14ac:dyDescent="0.25">
      <c r="A25" s="211">
        <f t="shared" si="1"/>
        <v>113</v>
      </c>
      <c r="B25" s="210" t="s">
        <v>167</v>
      </c>
      <c r="C25" s="16">
        <f>[6]Pivot_Elec!$E$104</f>
        <v>-252644.88</v>
      </c>
      <c r="D25" s="212" t="s">
        <v>184</v>
      </c>
      <c r="E25" s="209"/>
      <c r="F25" s="195">
        <f t="shared" si="0"/>
        <v>113</v>
      </c>
    </row>
    <row r="26" spans="1:6" s="13" customFormat="1" x14ac:dyDescent="0.25">
      <c r="A26" s="211">
        <f t="shared" si="1"/>
        <v>114</v>
      </c>
      <c r="B26" s="210" t="s">
        <v>250</v>
      </c>
      <c r="C26" s="16">
        <f>[6]Pivot_Elec!$E$102</f>
        <v>-4429908.72</v>
      </c>
      <c r="D26" s="212" t="s">
        <v>251</v>
      </c>
      <c r="E26" s="209"/>
      <c r="F26" s="195">
        <f t="shared" si="0"/>
        <v>114</v>
      </c>
    </row>
    <row r="27" spans="1:6" s="13" customFormat="1" ht="30" x14ac:dyDescent="0.25">
      <c r="A27" s="211">
        <f t="shared" si="1"/>
        <v>115</v>
      </c>
      <c r="B27" s="213" t="s">
        <v>325</v>
      </c>
      <c r="C27" s="16">
        <f>[6]Pivot_Elec!$E$103</f>
        <v>-86580.15</v>
      </c>
      <c r="D27" s="212" t="s">
        <v>326</v>
      </c>
      <c r="E27" s="209"/>
      <c r="F27" s="195">
        <f t="shared" si="0"/>
        <v>115</v>
      </c>
    </row>
    <row r="28" spans="1:6" s="13" customFormat="1" ht="75" x14ac:dyDescent="0.25">
      <c r="A28" s="211">
        <f t="shared" si="1"/>
        <v>116</v>
      </c>
      <c r="B28" s="213" t="s">
        <v>327</v>
      </c>
      <c r="C28" s="16">
        <f>[6]Pivot_Elec!$E$107</f>
        <v>-1921164.71</v>
      </c>
      <c r="D28" s="212" t="s">
        <v>358</v>
      </c>
      <c r="E28" s="209"/>
      <c r="F28" s="195">
        <f t="shared" si="0"/>
        <v>116</v>
      </c>
    </row>
    <row r="29" spans="1:6" s="13" customFormat="1" x14ac:dyDescent="0.25">
      <c r="A29" s="211">
        <f t="shared" si="1"/>
        <v>117</v>
      </c>
      <c r="B29" s="213" t="s">
        <v>328</v>
      </c>
      <c r="C29" s="16">
        <f>[6]Pivot_Elec!$E$111</f>
        <v>-26837.17</v>
      </c>
      <c r="D29" s="212" t="s">
        <v>329</v>
      </c>
      <c r="E29" s="209"/>
      <c r="F29" s="195">
        <f t="shared" si="0"/>
        <v>117</v>
      </c>
    </row>
    <row r="30" spans="1:6" s="13" customFormat="1" x14ac:dyDescent="0.25">
      <c r="A30" s="211">
        <f t="shared" si="1"/>
        <v>118</v>
      </c>
      <c r="B30" s="210" t="s">
        <v>12</v>
      </c>
      <c r="C30" s="16">
        <f>[6]Pivot_Elec!$E$115</f>
        <v>-208143</v>
      </c>
      <c r="D30" s="13" t="s">
        <v>116</v>
      </c>
      <c r="E30" s="209"/>
      <c r="F30" s="195">
        <f t="shared" si="0"/>
        <v>118</v>
      </c>
    </row>
    <row r="31" spans="1:6" s="13" customFormat="1" x14ac:dyDescent="0.25">
      <c r="A31" s="211">
        <f t="shared" si="1"/>
        <v>119</v>
      </c>
      <c r="B31" s="210" t="s">
        <v>124</v>
      </c>
      <c r="C31" s="16">
        <f>[6]Pivot_Elec!$E$116</f>
        <v>-52913.689875900003</v>
      </c>
      <c r="D31" s="13" t="s">
        <v>334</v>
      </c>
      <c r="E31" s="209"/>
      <c r="F31" s="195">
        <f t="shared" si="0"/>
        <v>119</v>
      </c>
    </row>
    <row r="32" spans="1:6" s="13" customFormat="1" x14ac:dyDescent="0.25">
      <c r="A32" s="211">
        <f t="shared" si="1"/>
        <v>120</v>
      </c>
      <c r="B32" s="210" t="s">
        <v>117</v>
      </c>
      <c r="C32" s="16">
        <f>[6]Pivot_Elec!$K$97</f>
        <v>-44735.199999999997</v>
      </c>
      <c r="D32" s="13" t="s">
        <v>118</v>
      </c>
      <c r="E32" s="209"/>
      <c r="F32" s="195">
        <f>A32</f>
        <v>120</v>
      </c>
    </row>
    <row r="33" spans="1:6" s="13" customFormat="1" ht="30" x14ac:dyDescent="0.2">
      <c r="A33" s="211">
        <f t="shared" si="1"/>
        <v>121</v>
      </c>
      <c r="B33" s="207" t="s">
        <v>348</v>
      </c>
      <c r="C33" s="214">
        <f>[6]Pivot_Elec!$E$117</f>
        <v>19107.217254683401</v>
      </c>
      <c r="D33" s="212" t="s">
        <v>370</v>
      </c>
      <c r="E33" s="209"/>
      <c r="F33" s="211">
        <f t="shared" si="0"/>
        <v>121</v>
      </c>
    </row>
    <row r="34" spans="1:6" s="13" customFormat="1" outlineLevel="1" x14ac:dyDescent="0.25">
      <c r="A34" s="211">
        <f>A33+1</f>
        <v>122</v>
      </c>
      <c r="B34" s="215" t="s">
        <v>63</v>
      </c>
      <c r="C34" s="18"/>
      <c r="D34" s="216"/>
      <c r="E34" s="217"/>
      <c r="F34" s="195">
        <f t="shared" si="0"/>
        <v>122</v>
      </c>
    </row>
    <row r="35" spans="1:6" s="13" customFormat="1" x14ac:dyDescent="0.2">
      <c r="A35" s="211"/>
      <c r="B35" s="205"/>
      <c r="C35" s="205"/>
      <c r="D35" s="205"/>
      <c r="E35" s="205"/>
    </row>
    <row r="36" spans="1:6" s="13" customFormat="1" x14ac:dyDescent="0.2">
      <c r="C36" s="218"/>
    </row>
    <row r="37" spans="1:6" s="13" customFormat="1" x14ac:dyDescent="0.2">
      <c r="A37" s="219" t="s">
        <v>15</v>
      </c>
      <c r="B37" s="220"/>
      <c r="C37" s="221"/>
      <c r="D37" s="220"/>
      <c r="E37" s="222"/>
    </row>
    <row r="38" spans="1:6" s="13" customFormat="1" x14ac:dyDescent="0.25">
      <c r="A38" s="223"/>
      <c r="C38" s="218"/>
      <c r="D38" s="5" t="s">
        <v>112</v>
      </c>
    </row>
    <row r="39" spans="1:6" s="13" customFormat="1" x14ac:dyDescent="0.2">
      <c r="A39" s="223" t="s">
        <v>3</v>
      </c>
      <c r="B39" s="223" t="s">
        <v>4</v>
      </c>
      <c r="C39" s="224" t="s">
        <v>5</v>
      </c>
      <c r="D39" s="223" t="s">
        <v>6</v>
      </c>
      <c r="E39" s="223" t="s">
        <v>61</v>
      </c>
      <c r="F39" s="223" t="s">
        <v>3</v>
      </c>
    </row>
    <row r="40" spans="1:6" s="13" customFormat="1" x14ac:dyDescent="0.2">
      <c r="A40" s="211">
        <v>200</v>
      </c>
      <c r="B40" s="13" t="s">
        <v>7</v>
      </c>
      <c r="C40" s="16">
        <v>91699147</v>
      </c>
      <c r="E40" s="225" t="s">
        <v>77</v>
      </c>
      <c r="F40" s="211">
        <f>A40</f>
        <v>200</v>
      </c>
    </row>
    <row r="41" spans="1:6" s="13" customFormat="1" x14ac:dyDescent="0.2">
      <c r="A41" s="211">
        <f>A40+1</f>
        <v>201</v>
      </c>
      <c r="B41" s="13" t="s">
        <v>8</v>
      </c>
      <c r="C41" s="16">
        <v>0</v>
      </c>
      <c r="E41" s="225" t="s">
        <v>78</v>
      </c>
      <c r="F41" s="211">
        <f t="shared" ref="F41:F61" si="2">A41</f>
        <v>201</v>
      </c>
    </row>
    <row r="42" spans="1:6" s="13" customFormat="1" x14ac:dyDescent="0.2">
      <c r="A42" s="211">
        <f t="shared" ref="A42:A61" si="3">A41+1</f>
        <v>202</v>
      </c>
      <c r="B42" s="223" t="s">
        <v>16</v>
      </c>
      <c r="C42" s="226">
        <f>SUM(C40:C41)</f>
        <v>91699147</v>
      </c>
      <c r="F42" s="211">
        <f t="shared" si="2"/>
        <v>202</v>
      </c>
    </row>
    <row r="43" spans="1:6" s="13" customFormat="1" x14ac:dyDescent="0.2">
      <c r="A43" s="211">
        <f t="shared" si="3"/>
        <v>203</v>
      </c>
      <c r="B43" s="227"/>
      <c r="C43" s="228"/>
      <c r="F43" s="211">
        <f t="shared" si="2"/>
        <v>203</v>
      </c>
    </row>
    <row r="44" spans="1:6" s="13" customFormat="1" x14ac:dyDescent="0.2">
      <c r="A44" s="211">
        <f t="shared" si="3"/>
        <v>204</v>
      </c>
      <c r="B44" s="223" t="s">
        <v>18</v>
      </c>
      <c r="C44" s="226">
        <f>C49</f>
        <v>-39865724.729999997</v>
      </c>
      <c r="D44" s="223"/>
      <c r="E44" s="13" t="s">
        <v>69</v>
      </c>
      <c r="F44" s="211">
        <f t="shared" si="2"/>
        <v>204</v>
      </c>
    </row>
    <row r="45" spans="1:6" s="13" customFormat="1" x14ac:dyDescent="0.2">
      <c r="A45" s="211">
        <f t="shared" si="3"/>
        <v>205</v>
      </c>
      <c r="B45" s="223"/>
      <c r="C45" s="224"/>
      <c r="D45" s="223"/>
      <c r="F45" s="211">
        <f t="shared" si="2"/>
        <v>205</v>
      </c>
    </row>
    <row r="46" spans="1:6" s="13" customFormat="1" ht="15.75" thickBot="1" x14ac:dyDescent="0.25">
      <c r="A46" s="211">
        <f t="shared" si="3"/>
        <v>206</v>
      </c>
      <c r="B46" s="223" t="s">
        <v>19</v>
      </c>
      <c r="C46" s="229">
        <f>C42+C44</f>
        <v>51833422.270000003</v>
      </c>
      <c r="D46" s="106">
        <f>-[7]Pivot_Elec!$F$141</f>
        <v>-40449951.789999701</v>
      </c>
      <c r="E46" s="13" t="s">
        <v>70</v>
      </c>
      <c r="F46" s="211">
        <f t="shared" si="2"/>
        <v>206</v>
      </c>
    </row>
    <row r="47" spans="1:6" s="13" customFormat="1" ht="15.75" thickTop="1" x14ac:dyDescent="0.2">
      <c r="A47" s="211">
        <f t="shared" si="3"/>
        <v>207</v>
      </c>
      <c r="B47" s="223"/>
      <c r="C47" s="224"/>
      <c r="F47" s="211">
        <f t="shared" si="2"/>
        <v>207</v>
      </c>
    </row>
    <row r="48" spans="1:6" s="13" customFormat="1" x14ac:dyDescent="0.2">
      <c r="A48" s="211">
        <f t="shared" si="3"/>
        <v>208</v>
      </c>
      <c r="B48" s="230" t="s">
        <v>10</v>
      </c>
      <c r="C48" s="204"/>
      <c r="D48" s="205"/>
      <c r="E48" s="206"/>
      <c r="F48" s="211">
        <f t="shared" si="2"/>
        <v>208</v>
      </c>
    </row>
    <row r="49" spans="1:6" s="13" customFormat="1" x14ac:dyDescent="0.2">
      <c r="A49" s="211">
        <f t="shared" si="3"/>
        <v>209</v>
      </c>
      <c r="B49" s="207" t="s">
        <v>65</v>
      </c>
      <c r="C49" s="208">
        <f>SUM(C50:C61)</f>
        <v>-39865724.729999997</v>
      </c>
      <c r="D49" s="13" t="s">
        <v>66</v>
      </c>
      <c r="E49" s="209"/>
      <c r="F49" s="211">
        <f t="shared" si="2"/>
        <v>209</v>
      </c>
    </row>
    <row r="50" spans="1:6" s="13" customFormat="1" x14ac:dyDescent="0.2">
      <c r="A50" s="211">
        <f t="shared" si="3"/>
        <v>210</v>
      </c>
      <c r="B50" s="210" t="s">
        <v>127</v>
      </c>
      <c r="C50" s="16">
        <f>[6]Pivot_Elec!$E$133</f>
        <v>-1585954.93</v>
      </c>
      <c r="D50" s="13" t="s">
        <v>330</v>
      </c>
      <c r="E50" s="209"/>
      <c r="F50" s="211">
        <f t="shared" si="2"/>
        <v>210</v>
      </c>
    </row>
    <row r="51" spans="1:6" s="13" customFormat="1" ht="30" x14ac:dyDescent="0.2">
      <c r="A51" s="211">
        <f t="shared" si="3"/>
        <v>211</v>
      </c>
      <c r="B51" s="210" t="s">
        <v>324</v>
      </c>
      <c r="C51" s="16">
        <f>[6]Pivot_Elec!$E$122</f>
        <v>-455.95</v>
      </c>
      <c r="D51" s="212" t="s">
        <v>331</v>
      </c>
      <c r="E51" s="209"/>
      <c r="F51" s="211">
        <f t="shared" si="2"/>
        <v>211</v>
      </c>
    </row>
    <row r="52" spans="1:6" s="13" customFormat="1" x14ac:dyDescent="0.2">
      <c r="A52" s="211">
        <f t="shared" si="3"/>
        <v>212</v>
      </c>
      <c r="B52" s="210" t="s">
        <v>167</v>
      </c>
      <c r="C52" s="16">
        <f>[6]Pivot_Elec!$E$127</f>
        <v>-2068893.69</v>
      </c>
      <c r="D52" s="212" t="s">
        <v>184</v>
      </c>
      <c r="E52" s="209"/>
      <c r="F52" s="211">
        <f t="shared" si="2"/>
        <v>212</v>
      </c>
    </row>
    <row r="53" spans="1:6" s="13" customFormat="1" x14ac:dyDescent="0.2">
      <c r="A53" s="211">
        <f t="shared" si="3"/>
        <v>213</v>
      </c>
      <c r="B53" s="210" t="s">
        <v>250</v>
      </c>
      <c r="C53" s="16">
        <f>[6]Pivot_Elec!$E$123</f>
        <v>-5085723.24</v>
      </c>
      <c r="D53" s="212" t="s">
        <v>251</v>
      </c>
      <c r="E53" s="209"/>
      <c r="F53" s="211">
        <f t="shared" si="2"/>
        <v>213</v>
      </c>
    </row>
    <row r="54" spans="1:6" s="13" customFormat="1" ht="30" x14ac:dyDescent="0.2">
      <c r="A54" s="211">
        <f t="shared" si="3"/>
        <v>214</v>
      </c>
      <c r="B54" s="213" t="s">
        <v>325</v>
      </c>
      <c r="C54" s="16">
        <f>[6]Pivot_Elec!$E$124</f>
        <v>-21186.720000000001</v>
      </c>
      <c r="D54" s="212" t="s">
        <v>326</v>
      </c>
      <c r="E54" s="209"/>
      <c r="F54" s="211">
        <f t="shared" si="2"/>
        <v>214</v>
      </c>
    </row>
    <row r="55" spans="1:6" s="13" customFormat="1" ht="75" x14ac:dyDescent="0.2">
      <c r="A55" s="211">
        <f t="shared" si="3"/>
        <v>215</v>
      </c>
      <c r="B55" s="213" t="s">
        <v>327</v>
      </c>
      <c r="C55" s="16">
        <f>[6]Pivot_Elec!$E$131</f>
        <v>-31056319.309999999</v>
      </c>
      <c r="D55" s="212" t="s">
        <v>358</v>
      </c>
      <c r="E55" s="209"/>
      <c r="F55" s="211">
        <f t="shared" si="2"/>
        <v>215</v>
      </c>
    </row>
    <row r="56" spans="1:6" s="13" customFormat="1" x14ac:dyDescent="0.2">
      <c r="A56" s="211">
        <f t="shared" si="3"/>
        <v>216</v>
      </c>
      <c r="B56" s="213" t="s">
        <v>328</v>
      </c>
      <c r="C56" s="16">
        <f>[6]Pivot_Elec!$E$134</f>
        <v>-2103.61</v>
      </c>
      <c r="D56" s="212" t="s">
        <v>329</v>
      </c>
      <c r="E56" s="209"/>
      <c r="F56" s="211">
        <f t="shared" si="2"/>
        <v>216</v>
      </c>
    </row>
    <row r="57" spans="1:6" s="13" customFormat="1" x14ac:dyDescent="0.2">
      <c r="A57" s="211">
        <f t="shared" si="3"/>
        <v>217</v>
      </c>
      <c r="B57" s="213" t="s">
        <v>332</v>
      </c>
      <c r="C57" s="16">
        <f>[6]Pivot_Elec!$E$130</f>
        <v>-872.8</v>
      </c>
      <c r="D57" s="212" t="s">
        <v>333</v>
      </c>
      <c r="E57" s="209"/>
      <c r="F57" s="211">
        <f t="shared" si="2"/>
        <v>217</v>
      </c>
    </row>
    <row r="58" spans="1:6" s="13" customFormat="1" x14ac:dyDescent="0.2">
      <c r="A58" s="211">
        <f t="shared" si="3"/>
        <v>218</v>
      </c>
      <c r="B58" s="210" t="s">
        <v>12</v>
      </c>
      <c r="C58" s="16">
        <f>[6]Pivot_Elec!$E$138</f>
        <v>-43160</v>
      </c>
      <c r="D58" s="13" t="s">
        <v>116</v>
      </c>
      <c r="E58" s="209"/>
      <c r="F58" s="211">
        <f t="shared" si="2"/>
        <v>218</v>
      </c>
    </row>
    <row r="59" spans="1:6" s="13" customFormat="1" x14ac:dyDescent="0.2">
      <c r="A59" s="211">
        <f t="shared" si="3"/>
        <v>219</v>
      </c>
      <c r="B59" s="210" t="s">
        <v>117</v>
      </c>
      <c r="C59" s="16">
        <f>[6]Pivot_Elec!$K$121</f>
        <v>-1054.48</v>
      </c>
      <c r="D59" s="13" t="s">
        <v>118</v>
      </c>
      <c r="E59" s="209"/>
      <c r="F59" s="211">
        <f t="shared" si="2"/>
        <v>219</v>
      </c>
    </row>
    <row r="60" spans="1:6" s="13" customFormat="1" outlineLevel="1" x14ac:dyDescent="0.2">
      <c r="A60" s="211">
        <f t="shared" si="3"/>
        <v>220</v>
      </c>
      <c r="B60" s="207" t="s">
        <v>63</v>
      </c>
      <c r="C60" s="214"/>
      <c r="E60" s="209"/>
      <c r="F60" s="211">
        <f t="shared" si="2"/>
        <v>220</v>
      </c>
    </row>
    <row r="61" spans="1:6" s="13" customFormat="1" outlineLevel="1" x14ac:dyDescent="0.2">
      <c r="A61" s="211">
        <f t="shared" si="3"/>
        <v>221</v>
      </c>
      <c r="B61" s="215" t="s">
        <v>63</v>
      </c>
      <c r="C61" s="18"/>
      <c r="D61" s="216"/>
      <c r="E61" s="217"/>
      <c r="F61" s="211">
        <f t="shared" si="2"/>
        <v>221</v>
      </c>
    </row>
    <row r="62" spans="1:6" s="13" customFormat="1" x14ac:dyDescent="0.2">
      <c r="A62" s="211"/>
      <c r="B62" s="205"/>
      <c r="C62" s="205"/>
      <c r="D62" s="205"/>
      <c r="E62" s="205"/>
      <c r="F62" s="211"/>
    </row>
    <row r="63" spans="1:6" s="13" customFormat="1" x14ac:dyDescent="0.2">
      <c r="B63" s="227"/>
      <c r="C63" s="218"/>
    </row>
    <row r="64" spans="1:6" s="13" customFormat="1" x14ac:dyDescent="0.2">
      <c r="A64" s="219" t="s">
        <v>20</v>
      </c>
      <c r="B64" s="220"/>
      <c r="C64" s="221"/>
      <c r="D64" s="220"/>
      <c r="E64" s="220"/>
    </row>
    <row r="65" spans="1:6" s="13" customFormat="1" x14ac:dyDescent="0.25">
      <c r="A65" s="223"/>
      <c r="C65" s="218"/>
      <c r="D65" s="5" t="s">
        <v>112</v>
      </c>
    </row>
    <row r="66" spans="1:6" s="13" customFormat="1" x14ac:dyDescent="0.2">
      <c r="A66" s="223" t="s">
        <v>3</v>
      </c>
      <c r="B66" s="223" t="s">
        <v>4</v>
      </c>
      <c r="C66" s="224" t="s">
        <v>5</v>
      </c>
      <c r="D66" s="223" t="s">
        <v>6</v>
      </c>
      <c r="E66" s="223" t="s">
        <v>61</v>
      </c>
      <c r="F66" s="223" t="s">
        <v>3</v>
      </c>
    </row>
    <row r="67" spans="1:6" s="13" customFormat="1" x14ac:dyDescent="0.2">
      <c r="A67" s="211">
        <v>300</v>
      </c>
      <c r="B67" s="13" t="s">
        <v>7</v>
      </c>
      <c r="C67" s="16">
        <v>-82886864</v>
      </c>
      <c r="D67" s="231"/>
      <c r="E67" s="225" t="s">
        <v>79</v>
      </c>
      <c r="F67" s="211">
        <f>A67</f>
        <v>300</v>
      </c>
    </row>
    <row r="68" spans="1:6" s="13" customFormat="1" x14ac:dyDescent="0.2">
      <c r="A68" s="211">
        <v>301</v>
      </c>
      <c r="B68" s="13" t="s">
        <v>8</v>
      </c>
      <c r="C68" s="16">
        <v>0</v>
      </c>
      <c r="E68" s="225" t="s">
        <v>80</v>
      </c>
      <c r="F68" s="211">
        <f t="shared" ref="F68:F78" si="4">A68</f>
        <v>301</v>
      </c>
    </row>
    <row r="69" spans="1:6" s="13" customFormat="1" x14ac:dyDescent="0.2">
      <c r="A69" s="211">
        <v>302</v>
      </c>
      <c r="B69" s="223" t="s">
        <v>21</v>
      </c>
      <c r="C69" s="226">
        <f>SUM(C67:C68)</f>
        <v>-82886864</v>
      </c>
      <c r="F69" s="211">
        <f t="shared" si="4"/>
        <v>302</v>
      </c>
    </row>
    <row r="70" spans="1:6" s="13" customFormat="1" x14ac:dyDescent="0.2">
      <c r="A70" s="211">
        <v>303</v>
      </c>
      <c r="B70" s="227"/>
      <c r="C70" s="228"/>
      <c r="F70" s="211">
        <f t="shared" si="4"/>
        <v>303</v>
      </c>
    </row>
    <row r="71" spans="1:6" s="13" customFormat="1" x14ac:dyDescent="0.2">
      <c r="A71" s="211">
        <v>304</v>
      </c>
      <c r="B71" s="223" t="s">
        <v>24</v>
      </c>
      <c r="C71" s="226">
        <f>SUM(C77:C78)</f>
        <v>0</v>
      </c>
      <c r="D71" s="223"/>
      <c r="E71" s="13" t="s">
        <v>71</v>
      </c>
      <c r="F71" s="211">
        <f t="shared" si="4"/>
        <v>304</v>
      </c>
    </row>
    <row r="72" spans="1:6" s="13" customFormat="1" x14ac:dyDescent="0.2">
      <c r="A72" s="211">
        <v>305</v>
      </c>
      <c r="C72" s="218"/>
      <c r="F72" s="211">
        <f t="shared" si="4"/>
        <v>305</v>
      </c>
    </row>
    <row r="73" spans="1:6" s="13" customFormat="1" ht="15.75" thickBot="1" x14ac:dyDescent="0.25">
      <c r="A73" s="211">
        <v>306</v>
      </c>
      <c r="B73" s="223" t="s">
        <v>25</v>
      </c>
      <c r="C73" s="229">
        <f>C69+C71</f>
        <v>-82886864</v>
      </c>
      <c r="E73" s="13" t="s">
        <v>72</v>
      </c>
      <c r="F73" s="211">
        <f t="shared" si="4"/>
        <v>306</v>
      </c>
    </row>
    <row r="74" spans="1:6" s="13" customFormat="1" ht="15.75" thickTop="1" x14ac:dyDescent="0.2">
      <c r="A74" s="211">
        <v>307</v>
      </c>
      <c r="B74" s="223"/>
      <c r="C74" s="224"/>
      <c r="F74" s="211">
        <f t="shared" si="4"/>
        <v>307</v>
      </c>
    </row>
    <row r="75" spans="1:6" s="13" customFormat="1" x14ac:dyDescent="0.2">
      <c r="A75" s="211">
        <v>308</v>
      </c>
      <c r="B75" s="230" t="s">
        <v>10</v>
      </c>
      <c r="C75" s="204"/>
      <c r="D75" s="205"/>
      <c r="E75" s="206"/>
      <c r="F75" s="211">
        <f t="shared" si="4"/>
        <v>308</v>
      </c>
    </row>
    <row r="76" spans="1:6" s="13" customFormat="1" x14ac:dyDescent="0.2">
      <c r="A76" s="211">
        <v>309</v>
      </c>
      <c r="B76" s="207" t="s">
        <v>65</v>
      </c>
      <c r="C76" s="208">
        <f>SUM(C77:C78)</f>
        <v>0</v>
      </c>
      <c r="D76" s="13" t="s">
        <v>66</v>
      </c>
      <c r="E76" s="209"/>
      <c r="F76" s="211">
        <f t="shared" si="4"/>
        <v>309</v>
      </c>
    </row>
    <row r="77" spans="1:6" s="13" customFormat="1" x14ac:dyDescent="0.2">
      <c r="A77" s="211">
        <v>310</v>
      </c>
      <c r="B77" s="232" t="s">
        <v>22</v>
      </c>
      <c r="C77" s="16"/>
      <c r="D77" s="13" t="s">
        <v>187</v>
      </c>
      <c r="E77" s="209"/>
      <c r="F77" s="211">
        <f t="shared" si="4"/>
        <v>310</v>
      </c>
    </row>
    <row r="78" spans="1:6" s="13" customFormat="1" x14ac:dyDescent="0.2">
      <c r="A78" s="211">
        <v>311</v>
      </c>
      <c r="B78" s="233" t="s">
        <v>23</v>
      </c>
      <c r="C78" s="17"/>
      <c r="D78" s="216" t="s">
        <v>188</v>
      </c>
      <c r="E78" s="217"/>
      <c r="F78" s="211">
        <f t="shared" si="4"/>
        <v>311</v>
      </c>
    </row>
    <row r="79" spans="1:6" s="13" customFormat="1" x14ac:dyDescent="0.2">
      <c r="A79" s="211"/>
      <c r="B79" s="205"/>
      <c r="C79" s="205"/>
      <c r="D79" s="205"/>
      <c r="E79" s="205"/>
    </row>
    <row r="80" spans="1:6" s="13" customFormat="1" x14ac:dyDescent="0.2">
      <c r="C80" s="218"/>
    </row>
    <row r="81" spans="1:6" s="13" customFormat="1" x14ac:dyDescent="0.2">
      <c r="A81" s="219" t="s">
        <v>26</v>
      </c>
      <c r="B81" s="220"/>
      <c r="C81" s="221"/>
      <c r="D81" s="220"/>
      <c r="E81" s="220"/>
    </row>
    <row r="82" spans="1:6" s="13" customFormat="1" x14ac:dyDescent="0.25">
      <c r="A82" s="223"/>
      <c r="C82" s="218"/>
      <c r="D82" s="5" t="s">
        <v>112</v>
      </c>
    </row>
    <row r="83" spans="1:6" s="13" customFormat="1" x14ac:dyDescent="0.2">
      <c r="A83" s="223" t="s">
        <v>3</v>
      </c>
      <c r="B83" s="223" t="s">
        <v>4</v>
      </c>
      <c r="C83" s="224" t="s">
        <v>5</v>
      </c>
      <c r="D83" s="223" t="s">
        <v>6</v>
      </c>
      <c r="E83" s="223" t="s">
        <v>61</v>
      </c>
      <c r="F83" s="223" t="s">
        <v>3</v>
      </c>
    </row>
    <row r="84" spans="1:6" s="13" customFormat="1" x14ac:dyDescent="0.2">
      <c r="A84" s="211">
        <v>400</v>
      </c>
      <c r="B84" s="13" t="s">
        <v>7</v>
      </c>
      <c r="C84" s="16">
        <v>497380727</v>
      </c>
      <c r="E84" s="225" t="s">
        <v>81</v>
      </c>
      <c r="F84" s="211">
        <f>A84</f>
        <v>400</v>
      </c>
    </row>
    <row r="85" spans="1:6" s="13" customFormat="1" x14ac:dyDescent="0.2">
      <c r="A85" s="211">
        <v>401</v>
      </c>
      <c r="B85" s="13" t="s">
        <v>8</v>
      </c>
      <c r="C85" s="16">
        <v>0</v>
      </c>
      <c r="E85" s="225" t="s">
        <v>82</v>
      </c>
      <c r="F85" s="211">
        <f t="shared" ref="F85:F112" si="5">A85</f>
        <v>401</v>
      </c>
    </row>
    <row r="86" spans="1:6" s="13" customFormat="1" x14ac:dyDescent="0.2">
      <c r="A86" s="211">
        <v>402</v>
      </c>
      <c r="B86" s="223" t="s">
        <v>27</v>
      </c>
      <c r="C86" s="226">
        <f>SUM(C84:C85)</f>
        <v>497380727</v>
      </c>
      <c r="F86" s="211">
        <f t="shared" si="5"/>
        <v>402</v>
      </c>
    </row>
    <row r="87" spans="1:6" s="13" customFormat="1" x14ac:dyDescent="0.2">
      <c r="A87" s="211">
        <v>403</v>
      </c>
      <c r="B87" s="227"/>
      <c r="C87" s="228"/>
      <c r="F87" s="211">
        <f t="shared" si="5"/>
        <v>403</v>
      </c>
    </row>
    <row r="88" spans="1:6" s="13" customFormat="1" x14ac:dyDescent="0.2">
      <c r="A88" s="211">
        <v>404</v>
      </c>
      <c r="B88" s="223" t="s">
        <v>28</v>
      </c>
      <c r="C88" s="226">
        <f>C93</f>
        <v>-238728097.53448147</v>
      </c>
      <c r="D88" s="223"/>
      <c r="E88" s="13" t="s">
        <v>73</v>
      </c>
      <c r="F88" s="211">
        <f t="shared" si="5"/>
        <v>404</v>
      </c>
    </row>
    <row r="89" spans="1:6" s="13" customFormat="1" x14ac:dyDescent="0.2">
      <c r="A89" s="211">
        <v>405</v>
      </c>
      <c r="C89" s="218"/>
      <c r="F89" s="211">
        <f t="shared" si="5"/>
        <v>405</v>
      </c>
    </row>
    <row r="90" spans="1:6" s="13" customFormat="1" ht="15.75" thickBot="1" x14ac:dyDescent="0.25">
      <c r="A90" s="211">
        <v>406</v>
      </c>
      <c r="B90" s="223" t="s">
        <v>29</v>
      </c>
      <c r="C90" s="229">
        <f>C88+C86</f>
        <v>258652629.46551853</v>
      </c>
      <c r="E90" s="13" t="s">
        <v>74</v>
      </c>
      <c r="F90" s="211">
        <f t="shared" si="5"/>
        <v>406</v>
      </c>
    </row>
    <row r="91" spans="1:6" s="13" customFormat="1" ht="15.75" thickTop="1" x14ac:dyDescent="0.2">
      <c r="A91" s="211">
        <v>407</v>
      </c>
      <c r="B91" s="223"/>
      <c r="C91" s="224"/>
      <c r="F91" s="211">
        <f t="shared" si="5"/>
        <v>407</v>
      </c>
    </row>
    <row r="92" spans="1:6" s="13" customFormat="1" x14ac:dyDescent="0.2">
      <c r="A92" s="211">
        <v>408</v>
      </c>
      <c r="B92" s="230" t="s">
        <v>10</v>
      </c>
      <c r="C92" s="204" t="s">
        <v>347</v>
      </c>
      <c r="D92" s="205"/>
      <c r="E92" s="206"/>
      <c r="F92" s="211">
        <f t="shared" si="5"/>
        <v>408</v>
      </c>
    </row>
    <row r="93" spans="1:6" s="13" customFormat="1" x14ac:dyDescent="0.2">
      <c r="A93" s="211">
        <v>409</v>
      </c>
      <c r="B93" s="207" t="s">
        <v>65</v>
      </c>
      <c r="C93" s="208">
        <f>SUM(C94:C113)</f>
        <v>-238728097.53448147</v>
      </c>
      <c r="D93" s="13" t="s">
        <v>66</v>
      </c>
      <c r="E93" s="209"/>
      <c r="F93" s="211">
        <f>A93</f>
        <v>409</v>
      </c>
    </row>
    <row r="94" spans="1:6" s="13" customFormat="1" x14ac:dyDescent="0.2">
      <c r="A94" s="211">
        <f>A93+1</f>
        <v>410</v>
      </c>
      <c r="B94" s="210" t="s">
        <v>167</v>
      </c>
      <c r="C94" s="16">
        <f>[6]Pivot_Elec!$E$154</f>
        <v>-17776504.16</v>
      </c>
      <c r="D94" s="212" t="s">
        <v>184</v>
      </c>
      <c r="E94" s="209"/>
      <c r="F94" s="211">
        <f t="shared" si="5"/>
        <v>410</v>
      </c>
    </row>
    <row r="95" spans="1:6" s="13" customFormat="1" x14ac:dyDescent="0.2">
      <c r="A95" s="211">
        <f t="shared" ref="A95:A113" si="6">A94+1</f>
        <v>411</v>
      </c>
      <c r="B95" s="210" t="s">
        <v>250</v>
      </c>
      <c r="C95" s="16">
        <f>[6]Pivot_Elec!$E$149</f>
        <v>-19615907.73</v>
      </c>
      <c r="D95" s="212" t="s">
        <v>251</v>
      </c>
      <c r="E95" s="209"/>
      <c r="F95" s="211">
        <f t="shared" si="5"/>
        <v>411</v>
      </c>
    </row>
    <row r="96" spans="1:6" s="13" customFormat="1" ht="30" x14ac:dyDescent="0.2">
      <c r="A96" s="211">
        <f t="shared" si="6"/>
        <v>412</v>
      </c>
      <c r="B96" s="213" t="s">
        <v>325</v>
      </c>
      <c r="C96" s="16">
        <f>[6]Pivot_Elec!$E$150</f>
        <v>-944124.38</v>
      </c>
      <c r="D96" s="212" t="s">
        <v>326</v>
      </c>
      <c r="E96" s="209"/>
      <c r="F96" s="211">
        <f t="shared" si="5"/>
        <v>412</v>
      </c>
    </row>
    <row r="97" spans="1:6" s="13" customFormat="1" ht="75" x14ac:dyDescent="0.2">
      <c r="A97" s="211">
        <f t="shared" si="6"/>
        <v>413</v>
      </c>
      <c r="B97" s="213" t="s">
        <v>327</v>
      </c>
      <c r="C97" s="16">
        <f>[6]Pivot_Elec!$E$157</f>
        <v>33568749.960000001</v>
      </c>
      <c r="D97" s="212" t="s">
        <v>358</v>
      </c>
      <c r="E97" s="209"/>
      <c r="F97" s="211">
        <f t="shared" si="5"/>
        <v>413</v>
      </c>
    </row>
    <row r="98" spans="1:6" s="13" customFormat="1" x14ac:dyDescent="0.2">
      <c r="A98" s="211">
        <f t="shared" si="6"/>
        <v>414</v>
      </c>
      <c r="B98" s="213" t="s">
        <v>335</v>
      </c>
      <c r="C98" s="16">
        <f>[6]Pivot_Elec!$E$153</f>
        <v>-437499.89</v>
      </c>
      <c r="D98" s="212" t="s">
        <v>119</v>
      </c>
      <c r="E98" s="234"/>
      <c r="F98" s="211">
        <f t="shared" si="5"/>
        <v>414</v>
      </c>
    </row>
    <row r="99" spans="1:6" s="13" customFormat="1" x14ac:dyDescent="0.2">
      <c r="A99" s="211">
        <f t="shared" si="6"/>
        <v>415</v>
      </c>
      <c r="B99" s="213" t="s">
        <v>336</v>
      </c>
      <c r="C99" s="16">
        <f>[6]Pivot_Elec!$E$145</f>
        <v>-1242293.17</v>
      </c>
      <c r="D99" s="212" t="s">
        <v>337</v>
      </c>
      <c r="E99" s="234"/>
      <c r="F99" s="211">
        <f t="shared" si="5"/>
        <v>415</v>
      </c>
    </row>
    <row r="100" spans="1:6" s="13" customFormat="1" ht="75" x14ac:dyDescent="0.2">
      <c r="A100" s="211">
        <f t="shared" si="6"/>
        <v>416</v>
      </c>
      <c r="B100" s="213" t="s">
        <v>336</v>
      </c>
      <c r="C100" s="16">
        <f>[6]Pivot_Elec!$E$146+[6]Pivot_Elec!$E$147+[6]Pivot_Elec!$E$148</f>
        <v>8181764.2100000009</v>
      </c>
      <c r="D100" s="212" t="s">
        <v>363</v>
      </c>
      <c r="E100" s="234"/>
      <c r="F100" s="211">
        <f t="shared" si="5"/>
        <v>416</v>
      </c>
    </row>
    <row r="101" spans="1:6" s="13" customFormat="1" ht="75" x14ac:dyDescent="0.2">
      <c r="A101" s="211">
        <f t="shared" si="6"/>
        <v>417</v>
      </c>
      <c r="B101" s="213" t="s">
        <v>336</v>
      </c>
      <c r="C101" s="16">
        <f>[6]Pivot_Elec!$E$158+[6]Pivot_Elec!$E$159</f>
        <v>12968606.98</v>
      </c>
      <c r="D101" s="212" t="s">
        <v>364</v>
      </c>
      <c r="E101" s="234"/>
      <c r="F101" s="211">
        <f t="shared" si="5"/>
        <v>417</v>
      </c>
    </row>
    <row r="102" spans="1:6" s="13" customFormat="1" ht="30" x14ac:dyDescent="0.2">
      <c r="A102" s="211">
        <f t="shared" si="6"/>
        <v>418</v>
      </c>
      <c r="B102" s="213" t="s">
        <v>338</v>
      </c>
      <c r="C102" s="16">
        <f>[6]Pivot_Elec!$E$161+[6]Pivot_Elec!$E$162</f>
        <v>-212393269.17999998</v>
      </c>
      <c r="D102" s="212" t="s">
        <v>355</v>
      </c>
      <c r="E102" s="234"/>
      <c r="F102" s="211">
        <f t="shared" si="5"/>
        <v>418</v>
      </c>
    </row>
    <row r="103" spans="1:6" s="13" customFormat="1" x14ac:dyDescent="0.2">
      <c r="A103" s="211">
        <f t="shared" si="6"/>
        <v>419</v>
      </c>
      <c r="B103" s="210" t="s">
        <v>12</v>
      </c>
      <c r="C103" s="16">
        <f>[6]Pivot_Elec!$E$169</f>
        <v>-67909</v>
      </c>
      <c r="D103" s="13" t="s">
        <v>116</v>
      </c>
      <c r="E103" s="234"/>
      <c r="F103" s="211">
        <f t="shared" si="5"/>
        <v>419</v>
      </c>
    </row>
    <row r="104" spans="1:6" s="13" customFormat="1" x14ac:dyDescent="0.2">
      <c r="A104" s="211">
        <f t="shared" si="6"/>
        <v>420</v>
      </c>
      <c r="B104" s="210" t="s">
        <v>117</v>
      </c>
      <c r="C104" s="16">
        <f>[6]Pivot_Elec!$K$142</f>
        <v>-399846.98</v>
      </c>
      <c r="D104" s="13" t="s">
        <v>118</v>
      </c>
      <c r="E104" s="209"/>
      <c r="F104" s="211">
        <f t="shared" si="5"/>
        <v>420</v>
      </c>
    </row>
    <row r="105" spans="1:6" s="13" customFormat="1" x14ac:dyDescent="0.2">
      <c r="A105" s="211">
        <f t="shared" si="6"/>
        <v>421</v>
      </c>
      <c r="B105" s="235" t="s">
        <v>339</v>
      </c>
      <c r="C105" s="16">
        <f>[6]Pivot_Elec!$E$170</f>
        <v>6016.5209999999997</v>
      </c>
      <c r="D105" s="13" t="s">
        <v>115</v>
      </c>
      <c r="E105" s="209"/>
      <c r="F105" s="211">
        <f t="shared" si="5"/>
        <v>421</v>
      </c>
    </row>
    <row r="106" spans="1:6" s="13" customFormat="1" ht="45" x14ac:dyDescent="0.2">
      <c r="A106" s="211">
        <f t="shared" si="6"/>
        <v>422</v>
      </c>
      <c r="B106" s="263" t="s">
        <v>340</v>
      </c>
      <c r="C106" s="16">
        <f>[6]Pivot_Elec!$E$171+'[8]Summ Adjs'!$I$6</f>
        <v>-10717648.48508529</v>
      </c>
      <c r="D106" s="262" t="s">
        <v>374</v>
      </c>
      <c r="E106" s="209"/>
      <c r="F106" s="211">
        <f t="shared" si="5"/>
        <v>422</v>
      </c>
    </row>
    <row r="107" spans="1:6" s="13" customFormat="1" ht="30" x14ac:dyDescent="0.2">
      <c r="A107" s="211">
        <f t="shared" si="6"/>
        <v>423</v>
      </c>
      <c r="B107" s="213" t="s">
        <v>341</v>
      </c>
      <c r="C107" s="16">
        <f>[6]Pivot_Elec!$E$172</f>
        <v>-21468646.842762001</v>
      </c>
      <c r="D107" s="212" t="s">
        <v>355</v>
      </c>
      <c r="E107" s="209"/>
      <c r="F107" s="211">
        <f t="shared" si="5"/>
        <v>423</v>
      </c>
    </row>
    <row r="108" spans="1:6" s="13" customFormat="1" x14ac:dyDescent="0.2">
      <c r="A108" s="211">
        <f t="shared" si="6"/>
        <v>424</v>
      </c>
      <c r="B108" s="207" t="s">
        <v>342</v>
      </c>
      <c r="C108" s="16">
        <f>[6]Pivot_Elec!$E$173</f>
        <v>-3995475.1147079999</v>
      </c>
      <c r="D108" s="13" t="s">
        <v>343</v>
      </c>
      <c r="E108" s="209"/>
      <c r="F108" s="211">
        <f t="shared" si="5"/>
        <v>424</v>
      </c>
    </row>
    <row r="109" spans="1:6" s="13" customFormat="1" x14ac:dyDescent="0.2">
      <c r="A109" s="211">
        <f t="shared" si="6"/>
        <v>425</v>
      </c>
      <c r="B109" s="210" t="s">
        <v>344</v>
      </c>
      <c r="C109" s="16">
        <f>[6]Pivot_Elec!$E$174</f>
        <v>-706423.64224508998</v>
      </c>
      <c r="D109" s="13" t="s">
        <v>126</v>
      </c>
      <c r="E109" s="209"/>
      <c r="F109" s="211">
        <f t="shared" si="5"/>
        <v>425</v>
      </c>
    </row>
    <row r="110" spans="1:6" s="13" customFormat="1" x14ac:dyDescent="0.2">
      <c r="A110" s="211">
        <f t="shared" si="6"/>
        <v>426</v>
      </c>
      <c r="B110" s="210" t="s">
        <v>345</v>
      </c>
      <c r="C110" s="16">
        <f>[6]Pivot_Elec!$E$175+[6]Pivot_Elec!$E$176</f>
        <v>-3887999.2455765302</v>
      </c>
      <c r="D110" s="13" t="s">
        <v>330</v>
      </c>
      <c r="E110" s="209"/>
      <c r="F110" s="211">
        <f t="shared" si="5"/>
        <v>426</v>
      </c>
    </row>
    <row r="111" spans="1:6" s="13" customFormat="1" ht="45" x14ac:dyDescent="0.2">
      <c r="A111" s="211">
        <f t="shared" si="6"/>
        <v>427</v>
      </c>
      <c r="B111" s="207" t="s">
        <v>346</v>
      </c>
      <c r="C111" s="16">
        <f>[6]Pivot_Elec!$E$177</f>
        <v>200312.61489539</v>
      </c>
      <c r="D111" s="212" t="s">
        <v>369</v>
      </c>
      <c r="E111" s="209"/>
      <c r="F111" s="211">
        <f t="shared" si="5"/>
        <v>427</v>
      </c>
    </row>
    <row r="112" spans="1:6" s="13" customFormat="1" outlineLevel="1" x14ac:dyDescent="0.2">
      <c r="A112" s="211">
        <f t="shared" si="6"/>
        <v>428</v>
      </c>
      <c r="B112" s="210" t="s">
        <v>63</v>
      </c>
      <c r="C112" s="214"/>
      <c r="D112" s="212"/>
      <c r="E112" s="209"/>
      <c r="F112" s="211">
        <f t="shared" si="5"/>
        <v>428</v>
      </c>
    </row>
    <row r="113" spans="1:6" s="13" customFormat="1" outlineLevel="1" x14ac:dyDescent="0.2">
      <c r="A113" s="211">
        <f t="shared" si="6"/>
        <v>429</v>
      </c>
      <c r="B113" s="236" t="s">
        <v>63</v>
      </c>
      <c r="C113" s="18"/>
      <c r="D113" s="237"/>
      <c r="E113" s="217"/>
      <c r="F113" s="211">
        <f>A113</f>
        <v>429</v>
      </c>
    </row>
    <row r="114" spans="1:6" s="13" customFormat="1" x14ac:dyDescent="0.2">
      <c r="A114" s="211"/>
      <c r="B114" s="205"/>
      <c r="C114" s="205"/>
      <c r="D114" s="205"/>
      <c r="E114" s="205"/>
    </row>
    <row r="115" spans="1:6" s="13" customFormat="1" x14ac:dyDescent="0.2">
      <c r="C115" s="218"/>
    </row>
    <row r="116" spans="1:6" s="13" customFormat="1" x14ac:dyDescent="0.2">
      <c r="A116" s="219" t="s">
        <v>30</v>
      </c>
      <c r="B116" s="220"/>
      <c r="C116" s="221"/>
      <c r="D116" s="220"/>
      <c r="E116" s="220"/>
    </row>
    <row r="117" spans="1:6" s="13" customFormat="1" x14ac:dyDescent="0.25">
      <c r="A117" s="223"/>
      <c r="C117" s="218"/>
      <c r="D117" s="5" t="s">
        <v>112</v>
      </c>
    </row>
    <row r="118" spans="1:6" s="13" customFormat="1" x14ac:dyDescent="0.2">
      <c r="A118" s="223" t="s">
        <v>3</v>
      </c>
      <c r="B118" s="223" t="s">
        <v>4</v>
      </c>
      <c r="C118" s="224" t="s">
        <v>5</v>
      </c>
      <c r="D118" s="223" t="s">
        <v>6</v>
      </c>
      <c r="E118" s="223" t="s">
        <v>61</v>
      </c>
      <c r="F118" s="223" t="s">
        <v>3</v>
      </c>
    </row>
    <row r="119" spans="1:6" s="13" customFormat="1" x14ac:dyDescent="0.2">
      <c r="A119" s="211">
        <v>500</v>
      </c>
      <c r="B119" s="13" t="s">
        <v>7</v>
      </c>
      <c r="C119" s="16">
        <v>7948063</v>
      </c>
      <c r="E119" s="225" t="s">
        <v>83</v>
      </c>
      <c r="F119" s="211">
        <f>A119</f>
        <v>500</v>
      </c>
    </row>
    <row r="120" spans="1:6" s="13" customFormat="1" x14ac:dyDescent="0.2">
      <c r="A120" s="211">
        <f>A119+1</f>
        <v>501</v>
      </c>
      <c r="B120" s="13" t="s">
        <v>8</v>
      </c>
      <c r="C120" s="16">
        <v>0</v>
      </c>
      <c r="E120" s="225" t="s">
        <v>84</v>
      </c>
      <c r="F120" s="211">
        <f t="shared" ref="F120:F129" si="7">A120</f>
        <v>501</v>
      </c>
    </row>
    <row r="121" spans="1:6" s="13" customFormat="1" x14ac:dyDescent="0.2">
      <c r="A121" s="211">
        <f t="shared" ref="A121:A129" si="8">A120+1</f>
        <v>502</v>
      </c>
      <c r="B121" s="223" t="s">
        <v>31</v>
      </c>
      <c r="C121" s="226">
        <f>SUM(C119:C120)</f>
        <v>7948063</v>
      </c>
      <c r="F121" s="211">
        <f t="shared" si="7"/>
        <v>502</v>
      </c>
    </row>
    <row r="122" spans="1:6" s="13" customFormat="1" x14ac:dyDescent="0.2">
      <c r="A122" s="211">
        <f t="shared" si="8"/>
        <v>503</v>
      </c>
      <c r="B122" s="227"/>
      <c r="C122" s="228"/>
      <c r="F122" s="211">
        <f t="shared" si="7"/>
        <v>503</v>
      </c>
    </row>
    <row r="123" spans="1:6" s="13" customFormat="1" x14ac:dyDescent="0.2">
      <c r="A123" s="211">
        <f t="shared" si="8"/>
        <v>504</v>
      </c>
      <c r="B123" s="223" t="s">
        <v>33</v>
      </c>
      <c r="C123" s="226">
        <f>C128</f>
        <v>9420565.1031730473</v>
      </c>
      <c r="D123" s="223"/>
      <c r="E123" s="13" t="s">
        <v>93</v>
      </c>
      <c r="F123" s="211">
        <f t="shared" si="7"/>
        <v>504</v>
      </c>
    </row>
    <row r="124" spans="1:6" s="13" customFormat="1" x14ac:dyDescent="0.2">
      <c r="A124" s="211">
        <f t="shared" si="8"/>
        <v>505</v>
      </c>
      <c r="C124" s="218"/>
      <c r="F124" s="211">
        <f t="shared" si="7"/>
        <v>505</v>
      </c>
    </row>
    <row r="125" spans="1:6" s="13" customFormat="1" ht="15.75" thickBot="1" x14ac:dyDescent="0.25">
      <c r="A125" s="211">
        <f t="shared" si="8"/>
        <v>506</v>
      </c>
      <c r="B125" s="223" t="s">
        <v>34</v>
      </c>
      <c r="C125" s="229">
        <f>C121+C123</f>
        <v>17368628.103173047</v>
      </c>
      <c r="E125" s="13" t="s">
        <v>94</v>
      </c>
      <c r="F125" s="211">
        <f>A125</f>
        <v>506</v>
      </c>
    </row>
    <row r="126" spans="1:6" s="13" customFormat="1" ht="15.75" thickTop="1" x14ac:dyDescent="0.2">
      <c r="A126" s="211">
        <f t="shared" si="8"/>
        <v>507</v>
      </c>
      <c r="B126" s="223"/>
      <c r="C126" s="224"/>
      <c r="F126" s="211">
        <f t="shared" si="7"/>
        <v>507</v>
      </c>
    </row>
    <row r="127" spans="1:6" s="13" customFormat="1" x14ac:dyDescent="0.2">
      <c r="A127" s="211">
        <f t="shared" si="8"/>
        <v>508</v>
      </c>
      <c r="B127" s="230" t="s">
        <v>10</v>
      </c>
      <c r="C127" s="204"/>
      <c r="D127" s="238"/>
      <c r="E127" s="206"/>
      <c r="F127" s="211">
        <f t="shared" si="7"/>
        <v>508</v>
      </c>
    </row>
    <row r="128" spans="1:6" s="13" customFormat="1" x14ac:dyDescent="0.2">
      <c r="A128" s="211">
        <f t="shared" si="8"/>
        <v>509</v>
      </c>
      <c r="B128" s="207" t="s">
        <v>65</v>
      </c>
      <c r="C128" s="208">
        <f>SUM(C129:C131)</f>
        <v>9420565.1031730473</v>
      </c>
      <c r="D128" s="13" t="s">
        <v>66</v>
      </c>
      <c r="E128" s="209"/>
      <c r="F128" s="211">
        <f t="shared" si="7"/>
        <v>509</v>
      </c>
    </row>
    <row r="129" spans="1:6" s="13" customFormat="1" ht="75" x14ac:dyDescent="0.2">
      <c r="A129" s="211">
        <f t="shared" si="8"/>
        <v>510</v>
      </c>
      <c r="B129" s="207" t="s">
        <v>32</v>
      </c>
      <c r="C129" s="16">
        <v>7783981.8100000005</v>
      </c>
      <c r="D129" s="212" t="s">
        <v>365</v>
      </c>
      <c r="E129" s="209"/>
      <c r="F129" s="211">
        <f t="shared" si="7"/>
        <v>510</v>
      </c>
    </row>
    <row r="130" spans="1:6" s="13" customFormat="1" ht="30" x14ac:dyDescent="0.2">
      <c r="A130" s="211">
        <f>A129+1</f>
        <v>511</v>
      </c>
      <c r="B130" s="207" t="s">
        <v>307</v>
      </c>
      <c r="C130" s="214">
        <v>1707446.3731730469</v>
      </c>
      <c r="D130" s="239" t="s">
        <v>308</v>
      </c>
      <c r="E130" s="209"/>
      <c r="F130" s="211">
        <f t="shared" ref="F130:F131" si="9">F129+1</f>
        <v>511</v>
      </c>
    </row>
    <row r="131" spans="1:6" s="13" customFormat="1" x14ac:dyDescent="0.2">
      <c r="A131" s="211">
        <f>A130+1</f>
        <v>512</v>
      </c>
      <c r="B131" s="215" t="s">
        <v>306</v>
      </c>
      <c r="C131" s="18">
        <v>-70863.08</v>
      </c>
      <c r="D131" s="216" t="s">
        <v>123</v>
      </c>
      <c r="E131" s="217"/>
      <c r="F131" s="211">
        <f t="shared" si="9"/>
        <v>512</v>
      </c>
    </row>
    <row r="132" spans="1:6" s="13" customFormat="1" x14ac:dyDescent="0.2">
      <c r="B132" s="205"/>
      <c r="C132" s="205"/>
      <c r="D132" s="205"/>
      <c r="E132" s="205"/>
    </row>
    <row r="133" spans="1:6" s="13" customFormat="1" x14ac:dyDescent="0.2">
      <c r="C133" s="218"/>
    </row>
    <row r="134" spans="1:6" s="13" customFormat="1" x14ac:dyDescent="0.2">
      <c r="A134" s="219" t="s">
        <v>35</v>
      </c>
      <c r="B134" s="220"/>
      <c r="C134" s="221"/>
      <c r="D134" s="220"/>
      <c r="E134" s="220"/>
    </row>
    <row r="135" spans="1:6" s="13" customFormat="1" x14ac:dyDescent="0.25">
      <c r="A135" s="223"/>
      <c r="C135" s="218"/>
      <c r="D135" s="5" t="s">
        <v>112</v>
      </c>
    </row>
    <row r="136" spans="1:6" s="13" customFormat="1" x14ac:dyDescent="0.2">
      <c r="A136" s="223" t="s">
        <v>3</v>
      </c>
      <c r="B136" s="223" t="s">
        <v>4</v>
      </c>
      <c r="C136" s="224" t="s">
        <v>5</v>
      </c>
      <c r="D136" s="223" t="s">
        <v>6</v>
      </c>
      <c r="E136" s="223" t="s">
        <v>61</v>
      </c>
      <c r="F136" s="223" t="s">
        <v>3</v>
      </c>
    </row>
    <row r="137" spans="1:6" s="13" customFormat="1" x14ac:dyDescent="0.2">
      <c r="A137" s="211">
        <v>600</v>
      </c>
      <c r="B137" s="13" t="s">
        <v>7</v>
      </c>
      <c r="C137" s="16">
        <v>1198782625</v>
      </c>
      <c r="E137" s="225" t="s">
        <v>85</v>
      </c>
      <c r="F137" s="211">
        <f>A137</f>
        <v>600</v>
      </c>
    </row>
    <row r="138" spans="1:6" s="13" customFormat="1" x14ac:dyDescent="0.2">
      <c r="A138" s="211">
        <f>A137+1</f>
        <v>601</v>
      </c>
      <c r="B138" s="13" t="s">
        <v>8</v>
      </c>
      <c r="C138" s="16">
        <v>0</v>
      </c>
      <c r="E138" s="225" t="s">
        <v>86</v>
      </c>
      <c r="F138" s="211">
        <f t="shared" ref="F138:F158" si="10">A138</f>
        <v>601</v>
      </c>
    </row>
    <row r="139" spans="1:6" s="13" customFormat="1" x14ac:dyDescent="0.2">
      <c r="A139" s="211">
        <f t="shared" ref="A139:A158" si="11">A138+1</f>
        <v>602</v>
      </c>
      <c r="B139" s="223" t="s">
        <v>36</v>
      </c>
      <c r="C139" s="226">
        <f>SUM(C137:C138)</f>
        <v>1198782625</v>
      </c>
      <c r="F139" s="211">
        <f t="shared" si="10"/>
        <v>602</v>
      </c>
    </row>
    <row r="140" spans="1:6" s="13" customFormat="1" x14ac:dyDescent="0.2">
      <c r="A140" s="211">
        <f t="shared" si="11"/>
        <v>603</v>
      </c>
      <c r="B140" s="227"/>
      <c r="C140" s="228"/>
      <c r="F140" s="211">
        <f t="shared" si="10"/>
        <v>603</v>
      </c>
    </row>
    <row r="141" spans="1:6" s="13" customFormat="1" x14ac:dyDescent="0.2">
      <c r="A141" s="211">
        <f t="shared" si="11"/>
        <v>604</v>
      </c>
      <c r="B141" s="223" t="s">
        <v>40</v>
      </c>
      <c r="C141" s="226">
        <f>C146</f>
        <v>-277983547.44752133</v>
      </c>
      <c r="D141" s="223"/>
      <c r="E141" s="13" t="s">
        <v>95</v>
      </c>
      <c r="F141" s="211">
        <f t="shared" si="10"/>
        <v>604</v>
      </c>
    </row>
    <row r="142" spans="1:6" s="13" customFormat="1" ht="12.6" customHeight="1" x14ac:dyDescent="0.2">
      <c r="A142" s="211">
        <f t="shared" si="11"/>
        <v>605</v>
      </c>
      <c r="C142" s="218"/>
      <c r="F142" s="211">
        <f t="shared" si="10"/>
        <v>605</v>
      </c>
    </row>
    <row r="143" spans="1:6" s="13" customFormat="1" ht="19.899999999999999" customHeight="1" thickBot="1" x14ac:dyDescent="0.25">
      <c r="A143" s="211">
        <f t="shared" si="11"/>
        <v>606</v>
      </c>
      <c r="B143" s="223" t="s">
        <v>41</v>
      </c>
      <c r="C143" s="229">
        <f>C141+C139</f>
        <v>920799077.55247867</v>
      </c>
      <c r="E143" s="13" t="s">
        <v>96</v>
      </c>
      <c r="F143" s="211">
        <f t="shared" si="10"/>
        <v>606</v>
      </c>
    </row>
    <row r="144" spans="1:6" s="13" customFormat="1" ht="15.75" thickTop="1" x14ac:dyDescent="0.2">
      <c r="A144" s="211">
        <f t="shared" si="11"/>
        <v>607</v>
      </c>
      <c r="B144" s="227"/>
      <c r="C144" s="228"/>
      <c r="F144" s="211">
        <f t="shared" si="10"/>
        <v>607</v>
      </c>
    </row>
    <row r="145" spans="1:6" s="13" customFormat="1" x14ac:dyDescent="0.2">
      <c r="A145" s="211">
        <f t="shared" si="11"/>
        <v>608</v>
      </c>
      <c r="B145" s="230" t="s">
        <v>10</v>
      </c>
      <c r="C145" s="204"/>
      <c r="D145" s="238"/>
      <c r="E145" s="206"/>
      <c r="F145" s="211">
        <f t="shared" si="10"/>
        <v>608</v>
      </c>
    </row>
    <row r="146" spans="1:6" s="13" customFormat="1" x14ac:dyDescent="0.2">
      <c r="A146" s="211">
        <f t="shared" si="11"/>
        <v>609</v>
      </c>
      <c r="B146" s="207" t="s">
        <v>65</v>
      </c>
      <c r="C146" s="208">
        <f>SUM(C147:C158)</f>
        <v>-277983547.44752133</v>
      </c>
      <c r="D146" s="13" t="s">
        <v>66</v>
      </c>
      <c r="E146" s="209"/>
      <c r="F146" s="211">
        <f t="shared" si="10"/>
        <v>609</v>
      </c>
    </row>
    <row r="147" spans="1:6" s="13" customFormat="1" x14ac:dyDescent="0.2">
      <c r="A147" s="211">
        <f t="shared" si="11"/>
        <v>610</v>
      </c>
      <c r="B147" s="232" t="s">
        <v>37</v>
      </c>
      <c r="C147" s="16">
        <v>-489726.68</v>
      </c>
      <c r="D147" s="13" t="s">
        <v>17</v>
      </c>
      <c r="E147" s="209"/>
      <c r="F147" s="211">
        <f t="shared" si="10"/>
        <v>610</v>
      </c>
    </row>
    <row r="148" spans="1:6" s="13" customFormat="1" ht="75" x14ac:dyDescent="0.2">
      <c r="A148" s="211">
        <f t="shared" si="11"/>
        <v>611</v>
      </c>
      <c r="B148" s="232" t="s">
        <v>113</v>
      </c>
      <c r="C148" s="16">
        <v>210137586.41999999</v>
      </c>
      <c r="D148" s="212" t="s">
        <v>356</v>
      </c>
      <c r="E148" s="209"/>
      <c r="F148" s="211">
        <f t="shared" si="10"/>
        <v>611</v>
      </c>
    </row>
    <row r="149" spans="1:6" s="13" customFormat="1" ht="105" x14ac:dyDescent="0.2">
      <c r="A149" s="211">
        <f t="shared" si="11"/>
        <v>612</v>
      </c>
      <c r="B149" s="264" t="s">
        <v>38</v>
      </c>
      <c r="C149" s="16">
        <v>0</v>
      </c>
      <c r="D149" s="262" t="s">
        <v>366</v>
      </c>
      <c r="E149" s="209"/>
      <c r="F149" s="211">
        <f>A149</f>
        <v>612</v>
      </c>
    </row>
    <row r="150" spans="1:6" s="13" customFormat="1" ht="105" x14ac:dyDescent="0.2">
      <c r="A150" s="211">
        <f t="shared" si="11"/>
        <v>613</v>
      </c>
      <c r="B150" s="232" t="s">
        <v>39</v>
      </c>
      <c r="C150" s="16">
        <v>2844491.1850110013</v>
      </c>
      <c r="D150" s="212" t="s">
        <v>367</v>
      </c>
      <c r="E150" s="209"/>
      <c r="F150" s="211">
        <f t="shared" si="10"/>
        <v>613</v>
      </c>
    </row>
    <row r="151" spans="1:6" s="13" customFormat="1" ht="30" x14ac:dyDescent="0.2">
      <c r="A151" s="211">
        <f t="shared" si="11"/>
        <v>614</v>
      </c>
      <c r="B151" s="232" t="s">
        <v>39</v>
      </c>
      <c r="C151" s="16">
        <v>-412916415</v>
      </c>
      <c r="D151" s="212" t="s">
        <v>301</v>
      </c>
      <c r="E151" s="209"/>
      <c r="F151" s="211">
        <f t="shared" si="10"/>
        <v>614</v>
      </c>
    </row>
    <row r="152" spans="1:6" s="13" customFormat="1" x14ac:dyDescent="0.2">
      <c r="A152" s="211">
        <f t="shared" si="11"/>
        <v>615</v>
      </c>
      <c r="B152" s="232" t="s">
        <v>39</v>
      </c>
      <c r="C152" s="16">
        <v>-9533616.9600000009</v>
      </c>
      <c r="D152" s="13" t="s">
        <v>299</v>
      </c>
      <c r="E152" s="234"/>
      <c r="F152" s="211">
        <f t="shared" si="10"/>
        <v>615</v>
      </c>
    </row>
    <row r="153" spans="1:6" s="13" customFormat="1" x14ac:dyDescent="0.2">
      <c r="A153" s="211">
        <f t="shared" si="11"/>
        <v>616</v>
      </c>
      <c r="B153" s="232" t="s">
        <v>39</v>
      </c>
      <c r="C153" s="16">
        <v>-40425590.170000076</v>
      </c>
      <c r="D153" s="13" t="s">
        <v>297</v>
      </c>
      <c r="E153" s="234"/>
      <c r="F153" s="211">
        <f t="shared" si="10"/>
        <v>616</v>
      </c>
    </row>
    <row r="154" spans="1:6" s="13" customFormat="1" x14ac:dyDescent="0.2">
      <c r="A154" s="211">
        <f t="shared" si="11"/>
        <v>617</v>
      </c>
      <c r="B154" s="232" t="s">
        <v>39</v>
      </c>
      <c r="C154" s="16">
        <v>-51392524.75999999</v>
      </c>
      <c r="D154" s="13" t="s">
        <v>298</v>
      </c>
      <c r="E154" s="234"/>
      <c r="F154" s="211">
        <f t="shared" si="10"/>
        <v>617</v>
      </c>
    </row>
    <row r="155" spans="1:6" s="13" customFormat="1" ht="45" x14ac:dyDescent="0.2">
      <c r="A155" s="211">
        <f t="shared" si="11"/>
        <v>618</v>
      </c>
      <c r="B155" s="240" t="s">
        <v>300</v>
      </c>
      <c r="C155" s="16">
        <v>40045521.567467719</v>
      </c>
      <c r="D155" s="212" t="s">
        <v>305</v>
      </c>
      <c r="E155" s="234"/>
      <c r="F155" s="211">
        <f t="shared" si="10"/>
        <v>618</v>
      </c>
    </row>
    <row r="156" spans="1:6" s="13" customFormat="1" x14ac:dyDescent="0.2">
      <c r="A156" s="211">
        <f t="shared" si="11"/>
        <v>619</v>
      </c>
      <c r="B156" s="232" t="s">
        <v>177</v>
      </c>
      <c r="C156" s="16">
        <v>-15813601.550000001</v>
      </c>
      <c r="D156" s="13" t="s">
        <v>11</v>
      </c>
      <c r="E156" s="209"/>
      <c r="F156" s="211">
        <f t="shared" si="10"/>
        <v>619</v>
      </c>
    </row>
    <row r="157" spans="1:6" s="13" customFormat="1" ht="45" x14ac:dyDescent="0.2">
      <c r="A157" s="211">
        <f t="shared" si="11"/>
        <v>620</v>
      </c>
      <c r="B157" s="232" t="s">
        <v>114</v>
      </c>
      <c r="C157" s="16">
        <v>10183.590000000084</v>
      </c>
      <c r="D157" s="212" t="s">
        <v>357</v>
      </c>
      <c r="E157" s="209"/>
      <c r="F157" s="211">
        <f t="shared" si="10"/>
        <v>620</v>
      </c>
    </row>
    <row r="158" spans="1:6" s="13" customFormat="1" x14ac:dyDescent="0.2">
      <c r="A158" s="211">
        <f t="shared" si="11"/>
        <v>621</v>
      </c>
      <c r="B158" s="207" t="s">
        <v>306</v>
      </c>
      <c r="C158" s="214">
        <v>-449855.08999999997</v>
      </c>
      <c r="D158" s="13" t="s">
        <v>123</v>
      </c>
      <c r="E158" s="209"/>
      <c r="F158" s="211">
        <f t="shared" si="10"/>
        <v>621</v>
      </c>
    </row>
    <row r="159" spans="1:6" s="13" customFormat="1" x14ac:dyDescent="0.2">
      <c r="A159" s="211"/>
      <c r="B159" s="205"/>
      <c r="C159" s="205"/>
      <c r="D159" s="205"/>
      <c r="E159" s="205"/>
    </row>
    <row r="160" spans="1:6" s="13" customFormat="1" x14ac:dyDescent="0.2">
      <c r="C160" s="218"/>
      <c r="E160" s="209"/>
    </row>
    <row r="161" spans="1:6" s="13" customFormat="1" x14ac:dyDescent="0.2">
      <c r="A161" s="219" t="s">
        <v>42</v>
      </c>
      <c r="B161" s="220"/>
      <c r="C161" s="221"/>
      <c r="D161" s="220"/>
      <c r="E161" s="220"/>
    </row>
    <row r="162" spans="1:6" s="13" customFormat="1" x14ac:dyDescent="0.25">
      <c r="A162" s="223"/>
      <c r="C162" s="218"/>
      <c r="D162" s="5" t="s">
        <v>112</v>
      </c>
    </row>
    <row r="163" spans="1:6" s="13" customFormat="1" x14ac:dyDescent="0.2">
      <c r="A163" s="223" t="s">
        <v>3</v>
      </c>
      <c r="B163" s="223" t="s">
        <v>4</v>
      </c>
      <c r="C163" s="224" t="s">
        <v>5</v>
      </c>
      <c r="D163" s="223" t="s">
        <v>6</v>
      </c>
      <c r="E163" s="223" t="s">
        <v>61</v>
      </c>
      <c r="F163" s="223" t="s">
        <v>3</v>
      </c>
    </row>
    <row r="164" spans="1:6" s="13" customFormat="1" x14ac:dyDescent="0.2">
      <c r="A164" s="211">
        <v>700</v>
      </c>
      <c r="B164" s="13" t="s">
        <v>7</v>
      </c>
      <c r="C164" s="16">
        <v>336845887</v>
      </c>
      <c r="E164" s="225" t="s">
        <v>87</v>
      </c>
      <c r="F164" s="211">
        <f>A164</f>
        <v>700</v>
      </c>
    </row>
    <row r="165" spans="1:6" s="13" customFormat="1" x14ac:dyDescent="0.2">
      <c r="A165" s="211">
        <f>A164+1</f>
        <v>701</v>
      </c>
      <c r="B165" s="13" t="s">
        <v>8</v>
      </c>
      <c r="C165" s="16">
        <v>0</v>
      </c>
      <c r="E165" s="225" t="s">
        <v>88</v>
      </c>
      <c r="F165" s="211">
        <f t="shared" ref="F165:F179" si="12">A165</f>
        <v>701</v>
      </c>
    </row>
    <row r="166" spans="1:6" s="13" customFormat="1" x14ac:dyDescent="0.2">
      <c r="A166" s="211">
        <f t="shared" ref="A166:A181" si="13">A165+1</f>
        <v>702</v>
      </c>
      <c r="B166" s="223" t="s">
        <v>43</v>
      </c>
      <c r="C166" s="226">
        <f>SUM(C164:C165)</f>
        <v>336845887</v>
      </c>
      <c r="F166" s="211">
        <f t="shared" si="12"/>
        <v>702</v>
      </c>
    </row>
    <row r="167" spans="1:6" s="13" customFormat="1" x14ac:dyDescent="0.2">
      <c r="A167" s="211">
        <f t="shared" si="13"/>
        <v>703</v>
      </c>
      <c r="B167" s="227"/>
      <c r="C167" s="228"/>
      <c r="F167" s="211">
        <f t="shared" si="12"/>
        <v>703</v>
      </c>
    </row>
    <row r="168" spans="1:6" s="13" customFormat="1" x14ac:dyDescent="0.2">
      <c r="A168" s="211">
        <f t="shared" si="13"/>
        <v>704</v>
      </c>
      <c r="B168" s="223" t="s">
        <v>44</v>
      </c>
      <c r="C168" s="226">
        <f>C173</f>
        <v>-4574997.1171287652</v>
      </c>
      <c r="D168" s="223"/>
      <c r="E168" s="13" t="s">
        <v>97</v>
      </c>
      <c r="F168" s="211">
        <f t="shared" si="12"/>
        <v>704</v>
      </c>
    </row>
    <row r="169" spans="1:6" s="13" customFormat="1" x14ac:dyDescent="0.2">
      <c r="A169" s="211">
        <f t="shared" si="13"/>
        <v>705</v>
      </c>
      <c r="B169" s="223"/>
      <c r="C169" s="224"/>
      <c r="D169" s="223"/>
      <c r="F169" s="211">
        <f t="shared" si="12"/>
        <v>705</v>
      </c>
    </row>
    <row r="170" spans="1:6" s="13" customFormat="1" ht="15.75" thickBot="1" x14ac:dyDescent="0.25">
      <c r="A170" s="211">
        <f t="shared" si="13"/>
        <v>706</v>
      </c>
      <c r="B170" s="223" t="s">
        <v>45</v>
      </c>
      <c r="C170" s="229">
        <f>C168+C166</f>
        <v>332270889.88287121</v>
      </c>
      <c r="E170" s="13" t="s">
        <v>98</v>
      </c>
      <c r="F170" s="211">
        <f t="shared" si="12"/>
        <v>706</v>
      </c>
    </row>
    <row r="171" spans="1:6" s="13" customFormat="1" ht="15.75" thickTop="1" x14ac:dyDescent="0.2">
      <c r="A171" s="211">
        <f t="shared" si="13"/>
        <v>707</v>
      </c>
      <c r="B171" s="227"/>
      <c r="C171" s="218"/>
      <c r="F171" s="211">
        <f t="shared" si="12"/>
        <v>707</v>
      </c>
    </row>
    <row r="172" spans="1:6" s="13" customFormat="1" x14ac:dyDescent="0.2">
      <c r="A172" s="211">
        <f t="shared" si="13"/>
        <v>708</v>
      </c>
      <c r="B172" s="230" t="s">
        <v>10</v>
      </c>
      <c r="C172" s="204"/>
      <c r="D172" s="205"/>
      <c r="E172" s="206"/>
      <c r="F172" s="211">
        <f t="shared" si="12"/>
        <v>708</v>
      </c>
    </row>
    <row r="173" spans="1:6" s="13" customFormat="1" x14ac:dyDescent="0.2">
      <c r="A173" s="211">
        <f t="shared" si="13"/>
        <v>709</v>
      </c>
      <c r="B173" s="207" t="s">
        <v>65</v>
      </c>
      <c r="C173" s="208">
        <f>SUM(C174:C181)</f>
        <v>-4574997.1171287652</v>
      </c>
      <c r="D173" s="13" t="s">
        <v>66</v>
      </c>
      <c r="E173" s="209"/>
      <c r="F173" s="211">
        <f t="shared" si="12"/>
        <v>709</v>
      </c>
    </row>
    <row r="174" spans="1:6" s="13" customFormat="1" x14ac:dyDescent="0.2">
      <c r="A174" s="211">
        <f t="shared" si="13"/>
        <v>710</v>
      </c>
      <c r="B174" s="235" t="s">
        <v>121</v>
      </c>
      <c r="C174" s="16">
        <f>[9]WALK_Elec!$L$32</f>
        <v>-3603557.2107460001</v>
      </c>
      <c r="D174" s="13" t="s">
        <v>330</v>
      </c>
      <c r="E174" s="209"/>
      <c r="F174" s="211">
        <f t="shared" si="12"/>
        <v>710</v>
      </c>
    </row>
    <row r="175" spans="1:6" s="13" customFormat="1" x14ac:dyDescent="0.2">
      <c r="A175" s="211">
        <f t="shared" si="13"/>
        <v>711</v>
      </c>
      <c r="B175" s="235" t="s">
        <v>122</v>
      </c>
      <c r="C175" s="16">
        <f>[9]WALK_Elec!$K$32</f>
        <v>341720.72986800002</v>
      </c>
      <c r="D175" s="13" t="s">
        <v>115</v>
      </c>
      <c r="E175" s="209"/>
      <c r="F175" s="211">
        <f t="shared" si="12"/>
        <v>711</v>
      </c>
    </row>
    <row r="176" spans="1:6" s="13" customFormat="1" ht="45" x14ac:dyDescent="0.2">
      <c r="A176" s="211">
        <f t="shared" si="13"/>
        <v>712</v>
      </c>
      <c r="B176" s="232" t="s">
        <v>120</v>
      </c>
      <c r="C176" s="16">
        <f>[9]WALK_Elec!$M$32</f>
        <v>558661.14</v>
      </c>
      <c r="D176" s="212" t="s">
        <v>359</v>
      </c>
      <c r="E176" s="209"/>
      <c r="F176" s="211">
        <f t="shared" si="12"/>
        <v>712</v>
      </c>
    </row>
    <row r="177" spans="1:6" s="13" customFormat="1" x14ac:dyDescent="0.2">
      <c r="A177" s="211">
        <f t="shared" si="13"/>
        <v>713</v>
      </c>
      <c r="B177" s="210" t="s">
        <v>12</v>
      </c>
      <c r="C177" s="16">
        <f>[9]WALK_Elec!$J$32</f>
        <v>-1269806.21229103</v>
      </c>
      <c r="D177" s="13" t="s">
        <v>116</v>
      </c>
      <c r="E177" s="209"/>
      <c r="F177" s="211">
        <f t="shared" si="12"/>
        <v>713</v>
      </c>
    </row>
    <row r="178" spans="1:6" s="13" customFormat="1" x14ac:dyDescent="0.2">
      <c r="A178" s="211">
        <f t="shared" si="13"/>
        <v>714</v>
      </c>
      <c r="B178" s="210" t="s">
        <v>186</v>
      </c>
      <c r="C178" s="16">
        <f>[9]WALK_Elec!$O$33</f>
        <v>-987783.58397119597</v>
      </c>
      <c r="D178" s="13" t="s">
        <v>185</v>
      </c>
      <c r="E178" s="209"/>
      <c r="F178" s="211">
        <f t="shared" si="12"/>
        <v>714</v>
      </c>
    </row>
    <row r="179" spans="1:6" s="13" customFormat="1" ht="45" x14ac:dyDescent="0.2">
      <c r="A179" s="211">
        <f t="shared" si="13"/>
        <v>715</v>
      </c>
      <c r="B179" s="241" t="s">
        <v>128</v>
      </c>
      <c r="C179" s="17">
        <f>[9]WALK_Elec!$Q$32</f>
        <v>385768.02001146</v>
      </c>
      <c r="D179" s="212" t="s">
        <v>368</v>
      </c>
      <c r="E179" s="217"/>
      <c r="F179" s="211">
        <f t="shared" si="12"/>
        <v>715</v>
      </c>
    </row>
    <row r="180" spans="1:6" s="13" customFormat="1" outlineLevel="1" x14ac:dyDescent="0.2">
      <c r="A180" s="211">
        <f t="shared" si="13"/>
        <v>716</v>
      </c>
      <c r="B180" s="207" t="s">
        <v>63</v>
      </c>
      <c r="C180" s="214"/>
      <c r="E180" s="209"/>
      <c r="F180" s="211">
        <f t="shared" ref="F180:F181" si="14">F179+1</f>
        <v>716</v>
      </c>
    </row>
    <row r="181" spans="1:6" s="13" customFormat="1" outlineLevel="1" x14ac:dyDescent="0.2">
      <c r="A181" s="211">
        <f t="shared" si="13"/>
        <v>717</v>
      </c>
      <c r="B181" s="215" t="s">
        <v>63</v>
      </c>
      <c r="C181" s="18"/>
      <c r="D181" s="216"/>
      <c r="E181" s="217"/>
      <c r="F181" s="211">
        <f t="shared" si="14"/>
        <v>717</v>
      </c>
    </row>
    <row r="182" spans="1:6" s="13" customFormat="1" x14ac:dyDescent="0.2">
      <c r="A182" s="211"/>
      <c r="B182" s="205"/>
      <c r="C182" s="205"/>
      <c r="D182" s="205"/>
      <c r="E182" s="205"/>
    </row>
    <row r="183" spans="1:6" s="13" customFormat="1" ht="15" customHeight="1" x14ac:dyDescent="0.2">
      <c r="C183" s="218"/>
    </row>
    <row r="184" spans="1:6" s="13" customFormat="1" x14ac:dyDescent="0.2">
      <c r="A184" s="219" t="s">
        <v>46</v>
      </c>
      <c r="B184" s="220"/>
      <c r="C184" s="221"/>
      <c r="D184" s="220"/>
      <c r="E184" s="220"/>
    </row>
    <row r="185" spans="1:6" s="13" customFormat="1" x14ac:dyDescent="0.25">
      <c r="A185" s="223"/>
      <c r="C185" s="218"/>
      <c r="D185" s="5" t="s">
        <v>112</v>
      </c>
    </row>
    <row r="186" spans="1:6" s="13" customFormat="1" x14ac:dyDescent="0.2">
      <c r="A186" s="223" t="s">
        <v>3</v>
      </c>
      <c r="B186" s="223" t="s">
        <v>4</v>
      </c>
      <c r="C186" s="224" t="s">
        <v>5</v>
      </c>
      <c r="D186" s="223" t="s">
        <v>6</v>
      </c>
      <c r="E186" s="223" t="s">
        <v>61</v>
      </c>
      <c r="F186" s="223" t="s">
        <v>3</v>
      </c>
    </row>
    <row r="187" spans="1:6" s="13" customFormat="1" x14ac:dyDescent="0.2">
      <c r="A187" s="211">
        <v>800</v>
      </c>
      <c r="B187" s="13" t="s">
        <v>7</v>
      </c>
      <c r="C187" s="16">
        <v>99830022</v>
      </c>
      <c r="E187" s="225" t="s">
        <v>89</v>
      </c>
      <c r="F187" s="211">
        <f>A187</f>
        <v>800</v>
      </c>
    </row>
    <row r="188" spans="1:6" s="13" customFormat="1" x14ac:dyDescent="0.2">
      <c r="A188" s="211">
        <f>A187+1</f>
        <v>801</v>
      </c>
      <c r="B188" s="13" t="s">
        <v>8</v>
      </c>
      <c r="C188" s="16">
        <v>0</v>
      </c>
      <c r="E188" s="225" t="s">
        <v>90</v>
      </c>
      <c r="F188" s="211">
        <f t="shared" ref="F188:F197" si="15">A188</f>
        <v>801</v>
      </c>
    </row>
    <row r="189" spans="1:6" s="13" customFormat="1" x14ac:dyDescent="0.2">
      <c r="A189" s="211">
        <f t="shared" ref="A189:A199" si="16">A188+1</f>
        <v>802</v>
      </c>
      <c r="B189" s="223" t="s">
        <v>47</v>
      </c>
      <c r="C189" s="226">
        <f>SUM(C187:C188)</f>
        <v>99830022</v>
      </c>
      <c r="F189" s="211">
        <f t="shared" si="15"/>
        <v>802</v>
      </c>
    </row>
    <row r="190" spans="1:6" s="13" customFormat="1" x14ac:dyDescent="0.2">
      <c r="A190" s="211">
        <f t="shared" si="16"/>
        <v>803</v>
      </c>
      <c r="B190" s="223"/>
      <c r="C190" s="242"/>
      <c r="F190" s="211">
        <f t="shared" si="15"/>
        <v>803</v>
      </c>
    </row>
    <row r="191" spans="1:6" s="13" customFormat="1" x14ac:dyDescent="0.2">
      <c r="A191" s="211">
        <f t="shared" si="16"/>
        <v>804</v>
      </c>
      <c r="B191" s="223" t="s">
        <v>49</v>
      </c>
      <c r="C191" s="226">
        <f>C196</f>
        <v>-99830022.239999995</v>
      </c>
      <c r="D191" s="223"/>
      <c r="E191" s="13" t="s">
        <v>99</v>
      </c>
      <c r="F191" s="211">
        <f t="shared" si="15"/>
        <v>804</v>
      </c>
    </row>
    <row r="192" spans="1:6" x14ac:dyDescent="0.25">
      <c r="A192" s="195">
        <f t="shared" si="16"/>
        <v>805</v>
      </c>
      <c r="B192" s="6"/>
      <c r="C192" s="201"/>
      <c r="D192" s="6"/>
      <c r="F192" s="211">
        <f t="shared" si="15"/>
        <v>805</v>
      </c>
    </row>
    <row r="193" spans="1:6" ht="15.75" thickBot="1" x14ac:dyDescent="0.3">
      <c r="A193" s="195">
        <f t="shared" si="16"/>
        <v>806</v>
      </c>
      <c r="B193" s="6" t="s">
        <v>50</v>
      </c>
      <c r="C193" s="202">
        <f>C191+C189</f>
        <v>-0.23999999463558197</v>
      </c>
      <c r="E193" s="5" t="s">
        <v>100</v>
      </c>
      <c r="F193" s="211">
        <f t="shared" si="15"/>
        <v>806</v>
      </c>
    </row>
    <row r="194" spans="1:6" ht="15.75" thickTop="1" x14ac:dyDescent="0.25">
      <c r="A194" s="195">
        <f t="shared" si="16"/>
        <v>807</v>
      </c>
      <c r="B194" s="6"/>
      <c r="C194" s="201"/>
      <c r="F194" s="211">
        <f t="shared" si="15"/>
        <v>807</v>
      </c>
    </row>
    <row r="195" spans="1:6" x14ac:dyDescent="0.25">
      <c r="A195" s="195">
        <f t="shared" si="16"/>
        <v>808</v>
      </c>
      <c r="B195" s="243" t="s">
        <v>10</v>
      </c>
      <c r="C195" s="244"/>
      <c r="D195" s="245"/>
      <c r="E195" s="246"/>
      <c r="F195" s="211">
        <f t="shared" si="15"/>
        <v>808</v>
      </c>
    </row>
    <row r="196" spans="1:6" x14ac:dyDescent="0.25">
      <c r="A196" s="195">
        <f t="shared" si="16"/>
        <v>809</v>
      </c>
      <c r="B196" s="247" t="s">
        <v>65</v>
      </c>
      <c r="C196" s="248">
        <f>SUM(C197:C199)</f>
        <v>-99830022.239999995</v>
      </c>
      <c r="D196" s="5" t="s">
        <v>66</v>
      </c>
      <c r="E196" s="249"/>
      <c r="F196" s="211">
        <f t="shared" si="15"/>
        <v>809</v>
      </c>
    </row>
    <row r="197" spans="1:6" x14ac:dyDescent="0.25">
      <c r="A197" s="195">
        <f t="shared" si="16"/>
        <v>810</v>
      </c>
      <c r="B197" s="250" t="s">
        <v>48</v>
      </c>
      <c r="C197" s="30">
        <v>-99830022.239999995</v>
      </c>
      <c r="D197" s="251" t="s">
        <v>303</v>
      </c>
      <c r="E197" s="252"/>
      <c r="F197" s="211">
        <f t="shared" si="15"/>
        <v>810</v>
      </c>
    </row>
    <row r="198" spans="1:6" outlineLevel="1" x14ac:dyDescent="0.25">
      <c r="A198" s="195">
        <f t="shared" si="16"/>
        <v>811</v>
      </c>
      <c r="B198" s="247" t="s">
        <v>63</v>
      </c>
      <c r="C198" s="253"/>
      <c r="E198" s="249"/>
      <c r="F198" s="195">
        <f t="shared" ref="F198:F199" si="17">F197+1</f>
        <v>811</v>
      </c>
    </row>
    <row r="199" spans="1:6" outlineLevel="1" x14ac:dyDescent="0.25">
      <c r="A199" s="195">
        <f t="shared" si="16"/>
        <v>812</v>
      </c>
      <c r="B199" s="254" t="s">
        <v>63</v>
      </c>
      <c r="C199" s="19"/>
      <c r="D199" s="251"/>
      <c r="E199" s="252">
        <f>70*0.06</f>
        <v>4.2</v>
      </c>
      <c r="F199" s="195">
        <f t="shared" si="17"/>
        <v>812</v>
      </c>
    </row>
    <row r="200" spans="1:6" x14ac:dyDescent="0.25">
      <c r="A200" s="195"/>
      <c r="B200" s="205"/>
      <c r="C200" s="205"/>
      <c r="D200" s="205"/>
      <c r="E200" s="205"/>
    </row>
    <row r="201" spans="1:6" x14ac:dyDescent="0.25">
      <c r="A201" s="195"/>
      <c r="B201" s="6"/>
      <c r="C201" s="201"/>
    </row>
    <row r="202" spans="1:6" x14ac:dyDescent="0.25">
      <c r="A202" s="192" t="s">
        <v>51</v>
      </c>
      <c r="B202" s="193"/>
      <c r="C202" s="255"/>
      <c r="D202" s="193"/>
      <c r="E202" s="193"/>
    </row>
    <row r="203" spans="1:6" x14ac:dyDescent="0.25">
      <c r="A203" s="6"/>
      <c r="C203" s="256"/>
      <c r="D203" s="5" t="s">
        <v>112</v>
      </c>
    </row>
    <row r="204" spans="1:6" x14ac:dyDescent="0.25">
      <c r="A204" s="6" t="s">
        <v>3</v>
      </c>
      <c r="B204" s="6" t="s">
        <v>4</v>
      </c>
      <c r="C204" s="201" t="s">
        <v>5</v>
      </c>
      <c r="D204" s="6" t="s">
        <v>6</v>
      </c>
      <c r="E204" s="6" t="s">
        <v>61</v>
      </c>
      <c r="F204" s="6" t="s">
        <v>3</v>
      </c>
    </row>
    <row r="205" spans="1:6" x14ac:dyDescent="0.25">
      <c r="A205" s="195">
        <v>900</v>
      </c>
      <c r="B205" s="5" t="s">
        <v>7</v>
      </c>
      <c r="C205" s="15">
        <v>27790938</v>
      </c>
      <c r="E205" s="196" t="s">
        <v>106</v>
      </c>
      <c r="F205" s="195">
        <f>A205</f>
        <v>900</v>
      </c>
    </row>
    <row r="206" spans="1:6" x14ac:dyDescent="0.25">
      <c r="A206" s="195">
        <f>A205+1</f>
        <v>901</v>
      </c>
      <c r="B206" s="5" t="s">
        <v>8</v>
      </c>
      <c r="C206" s="15">
        <v>0</v>
      </c>
      <c r="E206" s="196" t="s">
        <v>107</v>
      </c>
      <c r="F206" s="195">
        <f t="shared" ref="F206:F218" si="18">A206</f>
        <v>901</v>
      </c>
    </row>
    <row r="207" spans="1:6" x14ac:dyDescent="0.25">
      <c r="A207" s="195">
        <f t="shared" ref="A207:A218" si="19">A206+1</f>
        <v>902</v>
      </c>
      <c r="B207" s="6" t="s">
        <v>52</v>
      </c>
      <c r="C207" s="28">
        <f>SUM(C205:C206)</f>
        <v>27790938</v>
      </c>
      <c r="F207" s="195">
        <f t="shared" si="18"/>
        <v>902</v>
      </c>
    </row>
    <row r="208" spans="1:6" x14ac:dyDescent="0.25">
      <c r="A208" s="195">
        <f t="shared" si="19"/>
        <v>903</v>
      </c>
      <c r="B208" s="197"/>
      <c r="C208" s="198"/>
      <c r="F208" s="195">
        <f t="shared" si="18"/>
        <v>903</v>
      </c>
    </row>
    <row r="209" spans="1:6" x14ac:dyDescent="0.25">
      <c r="A209" s="195">
        <f t="shared" si="19"/>
        <v>904</v>
      </c>
      <c r="B209" s="6" t="s">
        <v>53</v>
      </c>
      <c r="C209" s="226">
        <f>C214</f>
        <v>-20880320.984682038</v>
      </c>
      <c r="D209" s="6"/>
      <c r="E209" s="5" t="s">
        <v>101</v>
      </c>
      <c r="F209" s="195">
        <f t="shared" si="18"/>
        <v>904</v>
      </c>
    </row>
    <row r="210" spans="1:6" x14ac:dyDescent="0.25">
      <c r="A210" s="195">
        <f t="shared" si="19"/>
        <v>905</v>
      </c>
      <c r="B210" s="6"/>
      <c r="C210" s="201"/>
      <c r="D210" s="6"/>
      <c r="F210" s="195">
        <f t="shared" si="18"/>
        <v>905</v>
      </c>
    </row>
    <row r="211" spans="1:6" ht="15.75" thickBot="1" x14ac:dyDescent="0.3">
      <c r="A211" s="195">
        <f t="shared" si="19"/>
        <v>906</v>
      </c>
      <c r="B211" s="6" t="s">
        <v>54</v>
      </c>
      <c r="C211" s="202">
        <f>C207+C209</f>
        <v>6910617.0153179616</v>
      </c>
      <c r="E211" s="5" t="s">
        <v>102</v>
      </c>
      <c r="F211" s="195">
        <f t="shared" si="18"/>
        <v>906</v>
      </c>
    </row>
    <row r="212" spans="1:6" ht="15.75" thickTop="1" x14ac:dyDescent="0.25">
      <c r="A212" s="195">
        <f t="shared" si="19"/>
        <v>907</v>
      </c>
      <c r="B212" s="6"/>
      <c r="C212" s="201"/>
      <c r="F212" s="195">
        <f t="shared" si="18"/>
        <v>907</v>
      </c>
    </row>
    <row r="213" spans="1:6" x14ac:dyDescent="0.25">
      <c r="A213" s="195">
        <f t="shared" si="19"/>
        <v>908</v>
      </c>
      <c r="B213" s="243" t="s">
        <v>10</v>
      </c>
      <c r="C213" s="244"/>
      <c r="D213" s="245"/>
      <c r="E213" s="246"/>
      <c r="F213" s="195">
        <f t="shared" si="18"/>
        <v>908</v>
      </c>
    </row>
    <row r="214" spans="1:6" x14ac:dyDescent="0.25">
      <c r="A214" s="195">
        <f t="shared" si="19"/>
        <v>909</v>
      </c>
      <c r="B214" s="247" t="s">
        <v>65</v>
      </c>
      <c r="C214" s="248">
        <f>SUM(C215:C218)</f>
        <v>-20880320.984682038</v>
      </c>
      <c r="D214" s="5" t="s">
        <v>66</v>
      </c>
      <c r="E214" s="249"/>
      <c r="F214" s="195">
        <f t="shared" si="18"/>
        <v>909</v>
      </c>
    </row>
    <row r="215" spans="1:6" x14ac:dyDescent="0.25">
      <c r="A215" s="195">
        <f t="shared" si="19"/>
        <v>910</v>
      </c>
      <c r="B215" s="257" t="s">
        <v>129</v>
      </c>
      <c r="C215" s="15">
        <v>-3662972.76</v>
      </c>
      <c r="D215" s="5" t="s">
        <v>17</v>
      </c>
      <c r="E215" s="249"/>
      <c r="F215" s="195">
        <f t="shared" si="18"/>
        <v>910</v>
      </c>
    </row>
    <row r="216" spans="1:6" x14ac:dyDescent="0.25">
      <c r="A216" s="195">
        <f t="shared" si="19"/>
        <v>911</v>
      </c>
      <c r="B216" s="257" t="s">
        <v>130</v>
      </c>
      <c r="C216" s="15">
        <v>-650161</v>
      </c>
      <c r="D216" s="5" t="s">
        <v>17</v>
      </c>
      <c r="E216" s="249"/>
      <c r="F216" s="195">
        <f t="shared" si="18"/>
        <v>911</v>
      </c>
    </row>
    <row r="217" spans="1:6" outlineLevel="1" x14ac:dyDescent="0.25">
      <c r="A217" s="195">
        <f t="shared" si="19"/>
        <v>912</v>
      </c>
      <c r="B217" s="247" t="s">
        <v>165</v>
      </c>
      <c r="C217" s="253">
        <v>-9017963.594681995</v>
      </c>
      <c r="D217" s="5" t="s">
        <v>302</v>
      </c>
      <c r="E217" s="249"/>
      <c r="F217" s="195">
        <f t="shared" si="18"/>
        <v>912</v>
      </c>
    </row>
    <row r="218" spans="1:6" outlineLevel="1" x14ac:dyDescent="0.25">
      <c r="A218" s="195">
        <f t="shared" si="19"/>
        <v>913</v>
      </c>
      <c r="B218" s="254" t="s">
        <v>123</v>
      </c>
      <c r="C218" s="19">
        <v>-7549223.6300000455</v>
      </c>
      <c r="D218" s="251" t="s">
        <v>17</v>
      </c>
      <c r="E218" s="252"/>
      <c r="F218" s="195">
        <f t="shared" si="18"/>
        <v>913</v>
      </c>
    </row>
    <row r="219" spans="1:6" x14ac:dyDescent="0.25">
      <c r="B219" s="205"/>
      <c r="C219" s="205"/>
      <c r="D219" s="205"/>
      <c r="E219" s="205"/>
    </row>
    <row r="220" spans="1:6" x14ac:dyDescent="0.25">
      <c r="A220" s="192" t="s">
        <v>55</v>
      </c>
      <c r="B220" s="193"/>
      <c r="C220" s="255"/>
      <c r="D220" s="193"/>
      <c r="E220" s="193"/>
    </row>
    <row r="221" spans="1:6" x14ac:dyDescent="0.25">
      <c r="A221" s="6"/>
      <c r="C221" s="256"/>
      <c r="D221" s="5" t="s">
        <v>112</v>
      </c>
    </row>
    <row r="222" spans="1:6" x14ac:dyDescent="0.25">
      <c r="A222" s="6" t="s">
        <v>3</v>
      </c>
      <c r="B222" s="6" t="s">
        <v>4</v>
      </c>
      <c r="C222" s="201" t="s">
        <v>5</v>
      </c>
      <c r="D222" s="6" t="s">
        <v>6</v>
      </c>
      <c r="E222" s="6" t="s">
        <v>61</v>
      </c>
      <c r="F222" s="6" t="s">
        <v>3</v>
      </c>
    </row>
    <row r="223" spans="1:6" x14ac:dyDescent="0.25">
      <c r="A223" s="195">
        <v>1000</v>
      </c>
      <c r="B223" s="5" t="s">
        <v>7</v>
      </c>
      <c r="C223" s="15">
        <v>3482559</v>
      </c>
      <c r="E223" s="196" t="s">
        <v>91</v>
      </c>
      <c r="F223" s="195">
        <f>A223</f>
        <v>1000</v>
      </c>
    </row>
    <row r="224" spans="1:6" x14ac:dyDescent="0.25">
      <c r="A224" s="195">
        <f>A223+1</f>
        <v>1001</v>
      </c>
      <c r="B224" s="5" t="s">
        <v>8</v>
      </c>
      <c r="C224" s="15">
        <v>0</v>
      </c>
      <c r="E224" s="196" t="s">
        <v>92</v>
      </c>
      <c r="F224" s="195">
        <f t="shared" ref="F224:F233" si="20">A224</f>
        <v>1001</v>
      </c>
    </row>
    <row r="225" spans="1:6" x14ac:dyDescent="0.25">
      <c r="A225" s="195">
        <f t="shared" ref="A225:A235" si="21">A224+1</f>
        <v>1002</v>
      </c>
      <c r="B225" s="6" t="s">
        <v>56</v>
      </c>
      <c r="C225" s="28">
        <f>SUM(C223:C224)</f>
        <v>3482559</v>
      </c>
      <c r="F225" s="195">
        <f t="shared" si="20"/>
        <v>1002</v>
      </c>
    </row>
    <row r="226" spans="1:6" x14ac:dyDescent="0.25">
      <c r="A226" s="195">
        <f t="shared" si="21"/>
        <v>1003</v>
      </c>
      <c r="B226" s="197"/>
      <c r="C226" s="198"/>
      <c r="F226" s="195">
        <f t="shared" si="20"/>
        <v>1003</v>
      </c>
    </row>
    <row r="227" spans="1:6" x14ac:dyDescent="0.25">
      <c r="A227" s="195">
        <f t="shared" si="21"/>
        <v>1004</v>
      </c>
      <c r="B227" s="6" t="s">
        <v>57</v>
      </c>
      <c r="C227" s="28">
        <f>C232</f>
        <v>-396835.72999999992</v>
      </c>
      <c r="D227" s="6"/>
      <c r="E227" s="5" t="s">
        <v>103</v>
      </c>
      <c r="F227" s="195">
        <f t="shared" si="20"/>
        <v>1004</v>
      </c>
    </row>
    <row r="228" spans="1:6" x14ac:dyDescent="0.25">
      <c r="A228" s="195">
        <f t="shared" si="21"/>
        <v>1005</v>
      </c>
      <c r="B228" s="6"/>
      <c r="C228" s="201"/>
      <c r="D228" s="6"/>
      <c r="F228" s="195">
        <f t="shared" si="20"/>
        <v>1005</v>
      </c>
    </row>
    <row r="229" spans="1:6" ht="15.75" thickBot="1" x14ac:dyDescent="0.3">
      <c r="A229" s="195">
        <f t="shared" si="21"/>
        <v>1006</v>
      </c>
      <c r="B229" s="6" t="s">
        <v>58</v>
      </c>
      <c r="C229" s="202">
        <f>C227+C225</f>
        <v>3085723.27</v>
      </c>
      <c r="E229" s="5" t="s">
        <v>104</v>
      </c>
      <c r="F229" s="195">
        <f t="shared" si="20"/>
        <v>1006</v>
      </c>
    </row>
    <row r="230" spans="1:6" ht="15.75" thickTop="1" x14ac:dyDescent="0.25">
      <c r="A230" s="195">
        <f t="shared" si="21"/>
        <v>1007</v>
      </c>
      <c r="B230" s="6"/>
      <c r="C230" s="201"/>
      <c r="F230" s="195">
        <f t="shared" si="20"/>
        <v>1007</v>
      </c>
    </row>
    <row r="231" spans="1:6" x14ac:dyDescent="0.25">
      <c r="A231" s="195">
        <f t="shared" si="21"/>
        <v>1008</v>
      </c>
      <c r="B231" s="243" t="s">
        <v>10</v>
      </c>
      <c r="C231" s="244"/>
      <c r="D231" s="245"/>
      <c r="E231" s="246"/>
      <c r="F231" s="195">
        <f t="shared" si="20"/>
        <v>1008</v>
      </c>
    </row>
    <row r="232" spans="1:6" x14ac:dyDescent="0.25">
      <c r="A232" s="195">
        <f t="shared" si="21"/>
        <v>1009</v>
      </c>
      <c r="B232" s="247" t="s">
        <v>65</v>
      </c>
      <c r="C232" s="248">
        <f>SUM(C233:C235)</f>
        <v>-396835.72999999992</v>
      </c>
      <c r="D232" s="5" t="s">
        <v>66</v>
      </c>
      <c r="E232" s="249"/>
      <c r="F232" s="195">
        <f t="shared" si="20"/>
        <v>1009</v>
      </c>
    </row>
    <row r="233" spans="1:6" x14ac:dyDescent="0.25">
      <c r="A233" s="195">
        <f t="shared" si="21"/>
        <v>1010</v>
      </c>
      <c r="B233" s="250" t="s">
        <v>167</v>
      </c>
      <c r="C233" s="30">
        <v>-396835.72999999992</v>
      </c>
      <c r="D233" s="251" t="s">
        <v>166</v>
      </c>
      <c r="E233" s="252"/>
      <c r="F233" s="195">
        <f t="shared" si="20"/>
        <v>1010</v>
      </c>
    </row>
    <row r="234" spans="1:6" outlineLevel="1" x14ac:dyDescent="0.25">
      <c r="A234" s="195">
        <f t="shared" si="21"/>
        <v>1011</v>
      </c>
      <c r="B234" s="247" t="s">
        <v>63</v>
      </c>
      <c r="C234" s="253"/>
      <c r="E234" s="249"/>
      <c r="F234" s="195">
        <f t="shared" ref="F234:F235" si="22">F233+1</f>
        <v>1011</v>
      </c>
    </row>
    <row r="235" spans="1:6" outlineLevel="1" x14ac:dyDescent="0.25">
      <c r="A235" s="195">
        <f t="shared" si="21"/>
        <v>1012</v>
      </c>
      <c r="B235" s="254" t="s">
        <v>63</v>
      </c>
      <c r="C235" s="19"/>
      <c r="D235" s="251"/>
      <c r="E235" s="252"/>
      <c r="F235" s="195">
        <f t="shared" si="22"/>
        <v>1012</v>
      </c>
    </row>
    <row r="236" spans="1:6" x14ac:dyDescent="0.25">
      <c r="B236" s="205"/>
      <c r="C236" s="205"/>
      <c r="D236" s="205"/>
      <c r="E236" s="205"/>
    </row>
    <row r="237" spans="1:6" ht="15.75" thickBot="1" x14ac:dyDescent="0.3">
      <c r="A237" s="258"/>
      <c r="B237" s="258"/>
      <c r="C237" s="259"/>
      <c r="D237" s="258"/>
      <c r="E237" s="258"/>
      <c r="F237" s="258"/>
    </row>
    <row r="239" spans="1:6" x14ac:dyDescent="0.25">
      <c r="A239" s="6" t="s">
        <v>125</v>
      </c>
    </row>
    <row r="240" spans="1:6" x14ac:dyDescent="0.25">
      <c r="A240" s="5" t="s">
        <v>131</v>
      </c>
    </row>
    <row r="241" spans="1:3" x14ac:dyDescent="0.25">
      <c r="A241" s="5" t="s">
        <v>132</v>
      </c>
    </row>
    <row r="242" spans="1:3" x14ac:dyDescent="0.25">
      <c r="A242" s="5" t="s">
        <v>133</v>
      </c>
    </row>
    <row r="245" spans="1:3" x14ac:dyDescent="0.25">
      <c r="C245" s="26"/>
    </row>
    <row r="246" spans="1:3" x14ac:dyDescent="0.25">
      <c r="C246" s="26"/>
    </row>
    <row r="247" spans="1:3" x14ac:dyDescent="0.25">
      <c r="C247" s="26"/>
    </row>
    <row r="248" spans="1:3" x14ac:dyDescent="0.25">
      <c r="C248" s="26"/>
    </row>
    <row r="249" spans="1:3" x14ac:dyDescent="0.25">
      <c r="C249" s="26"/>
    </row>
    <row r="250" spans="1:3" x14ac:dyDescent="0.25">
      <c r="C250" s="26"/>
    </row>
    <row r="251" spans="1:3" x14ac:dyDescent="0.25">
      <c r="C251" s="26"/>
    </row>
    <row r="252" spans="1:3" x14ac:dyDescent="0.25">
      <c r="C252" s="26"/>
    </row>
    <row r="254" spans="1:3" x14ac:dyDescent="0.25">
      <c r="C254" s="26"/>
    </row>
    <row r="255" spans="1:3" x14ac:dyDescent="0.25">
      <c r="C255" s="26"/>
    </row>
    <row r="256" spans="1:3" x14ac:dyDescent="0.25">
      <c r="C256" s="26"/>
    </row>
  </sheetData>
  <mergeCells count="6">
    <mergeCell ref="A6:E6"/>
    <mergeCell ref="A1:E1"/>
    <mergeCell ref="A2:E2"/>
    <mergeCell ref="A3:E3"/>
    <mergeCell ref="A4:E4"/>
    <mergeCell ref="A5:E5"/>
  </mergeCells>
  <pageMargins left="0.45" right="0.45" top="0.75" bottom="0.75" header="0.3" footer="0.3"/>
  <pageSetup scale="73" fitToHeight="0" orientation="landscape" r:id="rId1"/>
  <headerFooter>
    <oddHeader xml:space="preserve">&amp;R&amp;"Calibri,Regular"Docket No. ER19-13-000, et al- Annual Update RY2024
&amp;F
</oddHeader>
  </headerFooter>
  <rowBreaks count="4" manualBreakCount="4">
    <brk id="62" max="5" man="1"/>
    <brk id="114" max="5" man="1"/>
    <brk id="159" max="5" man="1"/>
    <brk id="200" max="5" man="1"/>
  </rowBreaks>
  <customProperties>
    <customPr name="_pios_id" r:id="rId2"/>
    <customPr name="EpmWorksheetKeyString_GUID" r:id="rId3"/>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8A3552-65A6-4E31-9109-BCFF2B769436}">
  <sheetPr>
    <pageSetUpPr fitToPage="1"/>
  </sheetPr>
  <dimension ref="A1:L34"/>
  <sheetViews>
    <sheetView view="pageBreakPreview" topLeftCell="A6" zoomScale="60" zoomScaleNormal="110" workbookViewId="0">
      <selection activeCell="E7" sqref="E7"/>
    </sheetView>
  </sheetViews>
  <sheetFormatPr defaultRowHeight="12.75" x14ac:dyDescent="0.2"/>
  <cols>
    <col min="1" max="1" width="4.7109375" customWidth="1"/>
    <col min="2" max="2" width="37.42578125" customWidth="1"/>
    <col min="3" max="3" width="14.7109375" bestFit="1" customWidth="1"/>
    <col min="4" max="4" width="12.5703125" bestFit="1" customWidth="1"/>
    <col min="5" max="5" width="10.85546875" bestFit="1" customWidth="1"/>
    <col min="6" max="6" width="10.42578125" bestFit="1" customWidth="1"/>
    <col min="7" max="7" width="13.7109375" bestFit="1" customWidth="1"/>
    <col min="8" max="8" width="12" bestFit="1" customWidth="1"/>
    <col min="9" max="10" width="13" bestFit="1" customWidth="1"/>
    <col min="11" max="11" width="10.140625" bestFit="1" customWidth="1"/>
    <col min="12" max="12" width="4.7109375" bestFit="1" customWidth="1"/>
  </cols>
  <sheetData>
    <row r="1" spans="1:12" ht="15" x14ac:dyDescent="0.25">
      <c r="A1" s="270" t="s">
        <v>0</v>
      </c>
      <c r="B1" s="270"/>
      <c r="C1" s="270"/>
      <c r="D1" s="270"/>
      <c r="E1" s="270"/>
      <c r="F1" s="270"/>
      <c r="G1" s="270"/>
      <c r="H1" s="270"/>
      <c r="I1" s="270"/>
      <c r="J1" s="270"/>
      <c r="K1" s="270"/>
      <c r="L1" s="5"/>
    </row>
    <row r="2" spans="1:12" ht="15" x14ac:dyDescent="0.25">
      <c r="A2" s="270" t="s">
        <v>64</v>
      </c>
      <c r="B2" s="270"/>
      <c r="C2" s="270"/>
      <c r="D2" s="270"/>
      <c r="E2" s="270"/>
      <c r="F2" s="270"/>
      <c r="G2" s="270"/>
      <c r="H2" s="270"/>
      <c r="I2" s="270"/>
      <c r="J2" s="270"/>
      <c r="K2" s="270"/>
      <c r="L2" s="5"/>
    </row>
    <row r="3" spans="1:12" ht="15" x14ac:dyDescent="0.25">
      <c r="A3" s="270" t="s">
        <v>109</v>
      </c>
      <c r="B3" s="270"/>
      <c r="C3" s="270"/>
      <c r="D3" s="270"/>
      <c r="E3" s="270"/>
      <c r="F3" s="270"/>
      <c r="G3" s="270"/>
      <c r="H3" s="270"/>
      <c r="I3" s="270"/>
      <c r="J3" s="270"/>
      <c r="K3" s="270"/>
      <c r="L3" s="6"/>
    </row>
    <row r="4" spans="1:12" ht="15" x14ac:dyDescent="0.25">
      <c r="A4" s="270" t="s">
        <v>111</v>
      </c>
      <c r="B4" s="270"/>
      <c r="C4" s="270"/>
      <c r="D4" s="270"/>
      <c r="E4" s="270"/>
      <c r="F4" s="270"/>
      <c r="G4" s="270"/>
      <c r="H4" s="270"/>
      <c r="I4" s="270"/>
      <c r="J4" s="270"/>
      <c r="K4" s="270"/>
      <c r="L4" s="5"/>
    </row>
    <row r="5" spans="1:12" ht="15" x14ac:dyDescent="0.25">
      <c r="A5" s="270" t="s">
        <v>136</v>
      </c>
      <c r="B5" s="270"/>
      <c r="C5" s="270"/>
      <c r="D5" s="270"/>
      <c r="E5" s="270"/>
      <c r="F5" s="270"/>
      <c r="G5" s="270"/>
      <c r="H5" s="270"/>
      <c r="I5" s="270"/>
      <c r="J5" s="270"/>
      <c r="K5" s="270"/>
      <c r="L5" s="5"/>
    </row>
    <row r="6" spans="1:12" ht="15" x14ac:dyDescent="0.25">
      <c r="A6" s="5"/>
      <c r="B6" s="5"/>
      <c r="C6" s="5"/>
      <c r="D6" s="5"/>
      <c r="E6" s="5"/>
      <c r="F6" s="5"/>
      <c r="G6" s="5"/>
      <c r="H6" s="5"/>
      <c r="I6" s="5"/>
      <c r="J6" s="5"/>
      <c r="K6" s="5"/>
      <c r="L6" s="5"/>
    </row>
    <row r="7" spans="1:12" ht="15" x14ac:dyDescent="0.25">
      <c r="A7" s="5"/>
      <c r="B7" s="5"/>
      <c r="C7" s="5"/>
      <c r="D7" s="5"/>
      <c r="E7" s="5"/>
      <c r="F7" s="5"/>
      <c r="G7" s="5"/>
      <c r="H7" s="5"/>
      <c r="I7" s="5"/>
      <c r="J7" s="5"/>
      <c r="K7" s="5"/>
      <c r="L7" s="5"/>
    </row>
    <row r="8" spans="1:12" ht="15" x14ac:dyDescent="0.25">
      <c r="A8" s="20"/>
      <c r="B8" s="5"/>
      <c r="C8" s="5"/>
      <c r="D8" s="271" t="s">
        <v>10</v>
      </c>
      <c r="E8" s="272"/>
      <c r="F8" s="272"/>
      <c r="G8" s="272"/>
      <c r="H8" s="272"/>
      <c r="I8" s="273"/>
      <c r="J8" s="5"/>
      <c r="K8" s="5"/>
      <c r="L8" s="5"/>
    </row>
    <row r="9" spans="1:12" ht="62.25" x14ac:dyDescent="0.25">
      <c r="A9" s="21" t="s">
        <v>59</v>
      </c>
      <c r="B9" s="22" t="s">
        <v>60</v>
      </c>
      <c r="C9" s="23" t="s">
        <v>261</v>
      </c>
      <c r="D9" s="23" t="s">
        <v>138</v>
      </c>
      <c r="E9" s="23" t="s">
        <v>139</v>
      </c>
      <c r="F9" s="23" t="s">
        <v>140</v>
      </c>
      <c r="G9" s="265" t="s">
        <v>141</v>
      </c>
      <c r="H9" s="23" t="s">
        <v>265</v>
      </c>
      <c r="I9" s="23" t="s">
        <v>304</v>
      </c>
      <c r="J9" s="23" t="s">
        <v>266</v>
      </c>
      <c r="K9" s="22" t="s">
        <v>61</v>
      </c>
      <c r="L9" s="21" t="s">
        <v>59</v>
      </c>
    </row>
    <row r="10" spans="1:12" ht="15" x14ac:dyDescent="0.25">
      <c r="A10" s="24">
        <v>100</v>
      </c>
      <c r="B10" s="5" t="s">
        <v>62</v>
      </c>
      <c r="C10" s="25">
        <v>391651347.56</v>
      </c>
      <c r="D10" s="15">
        <v>-18159188.109999999</v>
      </c>
      <c r="E10" s="25">
        <v>-489726.68</v>
      </c>
      <c r="F10" s="104"/>
      <c r="G10" s="15"/>
      <c r="H10" s="15">
        <v>39720459.146319747</v>
      </c>
      <c r="I10" s="15">
        <v>210137586.41999999</v>
      </c>
      <c r="J10" s="26">
        <f>SUM(C10:I10)</f>
        <v>622860478.33631968</v>
      </c>
      <c r="K10" s="27" t="s">
        <v>112</v>
      </c>
      <c r="L10" s="24">
        <v>100</v>
      </c>
    </row>
    <row r="11" spans="1:12" ht="15" x14ac:dyDescent="0.25">
      <c r="A11" s="24">
        <f>A10+1</f>
        <v>101</v>
      </c>
      <c r="B11" s="5" t="s">
        <v>137</v>
      </c>
      <c r="C11" s="15">
        <v>780141278.01000023</v>
      </c>
      <c r="D11" s="15"/>
      <c r="E11" s="15"/>
      <c r="F11" s="15"/>
      <c r="G11" s="15">
        <f>-500799593.116269-'[8]Summ Adjs'!$I$3</f>
        <v>-511423655.70498902</v>
      </c>
      <c r="H11" s="15">
        <v>325062.4211479685</v>
      </c>
      <c r="I11" s="15"/>
      <c r="J11" s="26">
        <f>SUM(C11:H11)</f>
        <v>269042684.72615916</v>
      </c>
      <c r="K11" s="27" t="s">
        <v>112</v>
      </c>
      <c r="L11" s="24">
        <f>L10+1</f>
        <v>101</v>
      </c>
    </row>
    <row r="12" spans="1:12" ht="15" x14ac:dyDescent="0.25">
      <c r="A12" s="24">
        <f>A11+1</f>
        <v>102</v>
      </c>
      <c r="B12" s="6" t="s">
        <v>151</v>
      </c>
      <c r="C12" s="28">
        <f>SUM(C10:C11)</f>
        <v>1171792625.5700002</v>
      </c>
      <c r="D12" s="26"/>
      <c r="E12" s="26"/>
      <c r="F12" s="26"/>
      <c r="G12" s="266" t="s">
        <v>373</v>
      </c>
      <c r="H12" s="26"/>
      <c r="I12" s="26"/>
      <c r="J12" s="28">
        <f>SUM(J10:J11)</f>
        <v>891903163.06247878</v>
      </c>
      <c r="K12" s="27" t="s">
        <v>112</v>
      </c>
      <c r="L12" s="24">
        <f>L11+1</f>
        <v>102</v>
      </c>
    </row>
    <row r="13" spans="1:12" ht="15" x14ac:dyDescent="0.25">
      <c r="A13" s="5"/>
      <c r="B13" s="5"/>
      <c r="C13" s="26"/>
      <c r="D13" s="26"/>
      <c r="E13" s="26"/>
      <c r="F13" s="81"/>
      <c r="G13" s="267">
        <f>-'[8]Summ Adjs'!$I$3</f>
        <v>-10624062.588719999</v>
      </c>
      <c r="H13" s="81"/>
      <c r="I13" s="268" t="s">
        <v>375</v>
      </c>
      <c r="J13" s="26">
        <v>902527225.65119886</v>
      </c>
      <c r="K13" s="5"/>
      <c r="L13" s="5"/>
    </row>
    <row r="14" spans="1:12" ht="15" x14ac:dyDescent="0.25">
      <c r="A14" s="5"/>
      <c r="B14" s="5"/>
      <c r="C14" s="5"/>
      <c r="D14" s="5"/>
      <c r="E14" s="5"/>
      <c r="F14" s="5"/>
      <c r="G14" s="5"/>
      <c r="H14" s="5"/>
      <c r="I14" s="268" t="s">
        <v>376</v>
      </c>
      <c r="J14" s="267">
        <f>J12-J13</f>
        <v>-10624062.588720083</v>
      </c>
      <c r="K14" s="5"/>
      <c r="L14" s="5"/>
    </row>
    <row r="15" spans="1:12" ht="15" x14ac:dyDescent="0.25">
      <c r="A15" s="14" t="s">
        <v>142</v>
      </c>
      <c r="B15" s="5"/>
      <c r="C15" s="5"/>
      <c r="D15" s="5"/>
      <c r="E15" s="5"/>
      <c r="F15" s="5"/>
      <c r="G15" s="5"/>
      <c r="H15" s="5"/>
      <c r="I15" s="5"/>
      <c r="J15" s="5"/>
      <c r="K15" s="5"/>
      <c r="L15" s="5"/>
    </row>
    <row r="16" spans="1:12" ht="15" x14ac:dyDescent="0.25">
      <c r="A16" s="29" t="s">
        <v>143</v>
      </c>
      <c r="B16" s="5"/>
      <c r="C16" s="5"/>
      <c r="D16" s="5"/>
      <c r="E16" s="5"/>
      <c r="F16" s="5"/>
      <c r="G16" s="5"/>
      <c r="H16" s="5"/>
      <c r="I16" s="5"/>
      <c r="J16" s="5"/>
      <c r="K16" s="5"/>
      <c r="L16" s="5"/>
    </row>
    <row r="17" spans="1:12" ht="15" x14ac:dyDescent="0.25">
      <c r="A17" s="29" t="s">
        <v>152</v>
      </c>
      <c r="B17" s="5"/>
      <c r="C17" s="5"/>
      <c r="D17" s="5"/>
      <c r="E17" s="5"/>
      <c r="F17" s="5"/>
      <c r="G17" s="5"/>
      <c r="H17" s="5"/>
      <c r="I17" s="5"/>
      <c r="J17" s="5"/>
      <c r="K17" s="5"/>
      <c r="L17" s="5"/>
    </row>
    <row r="18" spans="1:12" ht="15" x14ac:dyDescent="0.25">
      <c r="A18" s="29" t="s">
        <v>271</v>
      </c>
      <c r="B18" s="5"/>
      <c r="C18" s="5"/>
      <c r="D18" s="5"/>
      <c r="E18" s="5"/>
      <c r="F18" s="5"/>
      <c r="G18" s="5"/>
      <c r="H18" s="5"/>
      <c r="I18" s="5"/>
      <c r="J18" s="5"/>
      <c r="K18" s="5"/>
      <c r="L18" s="5"/>
    </row>
    <row r="19" spans="1:12" ht="15" x14ac:dyDescent="0.25">
      <c r="A19" s="29" t="s">
        <v>270</v>
      </c>
      <c r="B19" s="5"/>
      <c r="C19" s="5"/>
      <c r="D19" s="5"/>
      <c r="E19" s="5"/>
      <c r="F19" s="5"/>
      <c r="G19" s="5"/>
      <c r="H19" s="5"/>
      <c r="I19" s="5"/>
      <c r="J19" s="5"/>
      <c r="K19" s="5"/>
      <c r="L19" s="5"/>
    </row>
    <row r="20" spans="1:12" ht="15" x14ac:dyDescent="0.25">
      <c r="A20" s="29" t="s">
        <v>144</v>
      </c>
      <c r="B20" s="5"/>
      <c r="C20" s="5"/>
      <c r="D20" s="5"/>
      <c r="E20" s="5"/>
      <c r="F20" s="5"/>
      <c r="G20" s="5"/>
      <c r="H20" s="5"/>
      <c r="I20" s="5"/>
      <c r="J20" s="5"/>
      <c r="K20" s="5"/>
      <c r="L20" s="5"/>
    </row>
    <row r="21" spans="1:12" ht="15" x14ac:dyDescent="0.25">
      <c r="A21" s="29" t="s">
        <v>145</v>
      </c>
      <c r="B21" s="5"/>
      <c r="C21" s="5"/>
      <c r="D21" s="5"/>
      <c r="E21" s="5"/>
      <c r="F21" s="5"/>
      <c r="G21" s="5"/>
      <c r="H21" s="5"/>
      <c r="I21" s="5"/>
      <c r="J21" s="5"/>
      <c r="K21" s="5"/>
      <c r="L21" s="5"/>
    </row>
    <row r="22" spans="1:12" ht="15" x14ac:dyDescent="0.25">
      <c r="A22" s="29" t="s">
        <v>146</v>
      </c>
      <c r="B22" s="5"/>
      <c r="C22" s="5"/>
      <c r="D22" s="5"/>
      <c r="E22" s="5"/>
      <c r="F22" s="5"/>
      <c r="G22" s="5"/>
      <c r="H22" s="5"/>
      <c r="I22" s="5"/>
      <c r="J22" s="5"/>
      <c r="K22" s="5"/>
      <c r="L22" s="5"/>
    </row>
    <row r="23" spans="1:12" ht="15" x14ac:dyDescent="0.25">
      <c r="A23" s="29" t="s">
        <v>147</v>
      </c>
      <c r="B23" s="5"/>
      <c r="C23" s="5"/>
      <c r="D23" s="5"/>
      <c r="E23" s="5"/>
      <c r="F23" s="5"/>
      <c r="G23" s="5"/>
      <c r="H23" s="5"/>
      <c r="I23" s="5"/>
      <c r="J23" s="5"/>
      <c r="K23" s="5"/>
      <c r="L23" s="5"/>
    </row>
    <row r="24" spans="1:12" ht="15" x14ac:dyDescent="0.25">
      <c r="A24" s="29" t="s">
        <v>148</v>
      </c>
      <c r="B24" s="5"/>
      <c r="C24" s="5"/>
      <c r="D24" s="5"/>
      <c r="E24" s="5"/>
      <c r="F24" s="5"/>
      <c r="G24" s="5"/>
      <c r="H24" s="5"/>
      <c r="I24" s="5"/>
      <c r="J24" s="5"/>
      <c r="K24" s="5"/>
      <c r="L24" s="5"/>
    </row>
    <row r="25" spans="1:12" ht="15" x14ac:dyDescent="0.25">
      <c r="A25" s="29" t="s">
        <v>153</v>
      </c>
      <c r="B25" s="5"/>
      <c r="C25" s="5"/>
      <c r="D25" s="5"/>
      <c r="E25" s="5"/>
      <c r="F25" s="5"/>
      <c r="G25" s="5"/>
      <c r="H25" s="5"/>
      <c r="I25" s="5"/>
      <c r="J25" s="5"/>
      <c r="K25" s="5"/>
      <c r="L25" s="5"/>
    </row>
    <row r="26" spans="1:12" ht="15" x14ac:dyDescent="0.25">
      <c r="A26" s="29" t="s">
        <v>149</v>
      </c>
      <c r="B26" s="5"/>
      <c r="C26" s="5"/>
      <c r="D26" s="5"/>
      <c r="E26" s="5"/>
      <c r="F26" s="5"/>
      <c r="G26" s="5"/>
      <c r="H26" s="5"/>
      <c r="I26" s="5"/>
      <c r="J26" s="5"/>
      <c r="K26" s="5"/>
      <c r="L26" s="5"/>
    </row>
    <row r="27" spans="1:12" ht="15" x14ac:dyDescent="0.25">
      <c r="A27" s="29"/>
      <c r="B27" s="5" t="s">
        <v>272</v>
      </c>
      <c r="C27" s="5"/>
      <c r="D27" s="5"/>
      <c r="E27" s="5"/>
      <c r="F27" s="5"/>
      <c r="G27" s="5"/>
      <c r="H27" s="5"/>
      <c r="I27" s="5"/>
      <c r="J27" s="5"/>
      <c r="K27" s="5"/>
      <c r="L27" s="5"/>
    </row>
    <row r="28" spans="1:12" ht="15" x14ac:dyDescent="0.25">
      <c r="A28" s="29"/>
      <c r="B28" s="5" t="s">
        <v>273</v>
      </c>
      <c r="C28" s="5"/>
      <c r="D28" s="5"/>
      <c r="E28" s="5"/>
      <c r="F28" s="5"/>
      <c r="G28" s="5"/>
      <c r="H28" s="5"/>
      <c r="I28" s="5"/>
      <c r="J28" s="5"/>
      <c r="K28" s="5"/>
      <c r="L28" s="5"/>
    </row>
    <row r="29" spans="1:12" ht="15" x14ac:dyDescent="0.25">
      <c r="A29" s="29" t="s">
        <v>150</v>
      </c>
      <c r="B29" s="5"/>
      <c r="C29" s="5"/>
      <c r="D29" s="5"/>
      <c r="E29" s="5"/>
      <c r="F29" s="5"/>
      <c r="G29" s="5"/>
      <c r="H29" s="5"/>
      <c r="I29" s="5"/>
      <c r="J29" s="5"/>
      <c r="K29" s="5"/>
      <c r="L29" s="5"/>
    </row>
    <row r="30" spans="1:12" x14ac:dyDescent="0.2">
      <c r="A30" s="90" t="s">
        <v>268</v>
      </c>
      <c r="B30" s="91"/>
      <c r="C30" s="91"/>
      <c r="D30" s="91"/>
      <c r="E30" s="91"/>
      <c r="F30" s="91"/>
      <c r="G30" s="91"/>
      <c r="H30" s="91"/>
    </row>
    <row r="31" spans="1:12" x14ac:dyDescent="0.2">
      <c r="A31" s="90" t="s">
        <v>269</v>
      </c>
      <c r="B31" s="91"/>
      <c r="C31" s="91"/>
      <c r="D31" s="91"/>
      <c r="E31" s="91"/>
      <c r="F31" s="91"/>
      <c r="G31" s="91"/>
      <c r="H31" s="91"/>
    </row>
    <row r="32" spans="1:12" x14ac:dyDescent="0.2">
      <c r="A32" s="90" t="s">
        <v>274</v>
      </c>
      <c r="B32" s="91"/>
      <c r="C32" s="91"/>
      <c r="D32" s="91"/>
      <c r="E32" s="91"/>
      <c r="F32" s="91"/>
      <c r="G32" s="91"/>
      <c r="H32" s="91"/>
    </row>
    <row r="33" spans="1:8" x14ac:dyDescent="0.2">
      <c r="A33" s="90" t="s">
        <v>275</v>
      </c>
      <c r="B33" s="91"/>
      <c r="C33" s="91"/>
      <c r="D33" s="91"/>
      <c r="E33" s="91"/>
      <c r="F33" s="91"/>
      <c r="G33" s="91"/>
      <c r="H33" s="91"/>
    </row>
    <row r="34" spans="1:8" x14ac:dyDescent="0.2">
      <c r="A34" s="90" t="s">
        <v>267</v>
      </c>
      <c r="B34" s="91"/>
      <c r="C34" s="91"/>
      <c r="D34" s="91"/>
      <c r="E34" s="91"/>
      <c r="F34" s="91"/>
      <c r="G34" s="91"/>
      <c r="H34" s="91"/>
    </row>
  </sheetData>
  <mergeCells count="6">
    <mergeCell ref="D8:I8"/>
    <mergeCell ref="A1:K1"/>
    <mergeCell ref="A2:K2"/>
    <mergeCell ref="A3:K3"/>
    <mergeCell ref="A4:K4"/>
    <mergeCell ref="A5:K5"/>
  </mergeCells>
  <pageMargins left="0.45" right="0.45" top="0.75" bottom="0.75" header="0.3" footer="0.3"/>
  <pageSetup scale="83" fitToHeight="0" orientation="landscape" r:id="rId1"/>
  <headerFooter>
    <oddHeader xml:space="preserve">&amp;R&amp;"Calibri,Regular"Docket No. ER19-13-000, et al- Annual Update RY2024
&amp;F
</oddHeader>
  </headerFooter>
  <customProperties>
    <customPr name="_pios_id" r:id="rId2"/>
    <customPr name="EpmWorksheetKeyString_GUID" r:id="rId3"/>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FA3B97-AA06-418E-8A5E-84D53B8101B3}">
  <sheetPr>
    <pageSetUpPr fitToPage="1"/>
  </sheetPr>
  <dimension ref="A1:S76"/>
  <sheetViews>
    <sheetView view="pageBreakPreview" zoomScale="60" zoomScaleNormal="80" workbookViewId="0">
      <pane xSplit="1" ySplit="7" topLeftCell="B52" activePane="bottomRight" state="frozen"/>
      <selection activeCell="E7" sqref="E7"/>
      <selection pane="topRight" activeCell="E7" sqref="E7"/>
      <selection pane="bottomLeft" activeCell="E7" sqref="E7"/>
      <selection pane="bottomRight" activeCell="E7" sqref="E7"/>
    </sheetView>
  </sheetViews>
  <sheetFormatPr defaultColWidth="9.140625" defaultRowHeight="15" outlineLevelCol="1" x14ac:dyDescent="0.2"/>
  <cols>
    <col min="1" max="1" width="6.28515625" style="185" bestFit="1" customWidth="1"/>
    <col min="2" max="2" width="15.28515625" style="108" customWidth="1"/>
    <col min="3" max="3" width="16.5703125" style="108" bestFit="1" customWidth="1"/>
    <col min="4" max="4" width="15" style="108" bestFit="1" customWidth="1"/>
    <col min="5" max="6" width="15.5703125" style="108" bestFit="1" customWidth="1"/>
    <col min="7" max="7" width="13.140625" style="108" customWidth="1"/>
    <col min="8" max="8" width="15.5703125" style="108" bestFit="1" customWidth="1"/>
    <col min="9" max="10" width="11.28515625" style="108" bestFit="1" customWidth="1"/>
    <col min="11" max="11" width="13.5703125" style="108" bestFit="1" customWidth="1"/>
    <col min="12" max="12" width="11.28515625" style="108" bestFit="1" customWidth="1"/>
    <col min="13" max="13" width="12.7109375" style="108" bestFit="1" customWidth="1"/>
    <col min="14" max="14" width="12.28515625" style="108" bestFit="1" customWidth="1"/>
    <col min="15" max="16" width="12.28515625" style="108" customWidth="1" outlineLevel="1"/>
    <col min="17" max="17" width="12" style="108" customWidth="1"/>
    <col min="18" max="18" width="34.42578125" style="108" customWidth="1"/>
    <col min="19" max="19" width="6.28515625" style="190" bestFit="1" customWidth="1"/>
    <col min="20" max="16384" width="9.140625" style="108"/>
  </cols>
  <sheetData>
    <row r="1" spans="1:19" x14ac:dyDescent="0.2">
      <c r="B1" s="277" t="s">
        <v>0</v>
      </c>
      <c r="C1" s="277"/>
      <c r="D1" s="277"/>
      <c r="E1" s="277"/>
      <c r="F1" s="277"/>
      <c r="G1" s="277"/>
      <c r="H1" s="277"/>
      <c r="I1" s="277"/>
      <c r="J1" s="277"/>
      <c r="K1" s="277"/>
      <c r="L1" s="277"/>
      <c r="M1" s="277"/>
      <c r="N1" s="277"/>
      <c r="O1" s="277"/>
      <c r="P1" s="277"/>
      <c r="Q1" s="277"/>
    </row>
    <row r="2" spans="1:19" x14ac:dyDescent="0.2">
      <c r="B2" s="277" t="s">
        <v>64</v>
      </c>
      <c r="C2" s="277"/>
      <c r="D2" s="277"/>
      <c r="E2" s="277"/>
      <c r="F2" s="277"/>
      <c r="G2" s="277"/>
      <c r="H2" s="277"/>
      <c r="I2" s="277"/>
      <c r="J2" s="277"/>
      <c r="K2" s="277"/>
      <c r="L2" s="277"/>
      <c r="M2" s="277"/>
      <c r="N2" s="277"/>
      <c r="O2" s="277"/>
      <c r="P2" s="277"/>
      <c r="Q2" s="277"/>
    </row>
    <row r="3" spans="1:19" x14ac:dyDescent="0.2">
      <c r="B3" s="277" t="s">
        <v>109</v>
      </c>
      <c r="C3" s="277"/>
      <c r="D3" s="277"/>
      <c r="E3" s="277"/>
      <c r="F3" s="277"/>
      <c r="G3" s="277"/>
      <c r="H3" s="277"/>
      <c r="I3" s="277"/>
      <c r="J3" s="277"/>
      <c r="K3" s="277"/>
      <c r="L3" s="277"/>
      <c r="M3" s="277"/>
      <c r="N3" s="277"/>
      <c r="O3" s="277"/>
      <c r="P3" s="277"/>
      <c r="Q3" s="277"/>
    </row>
    <row r="4" spans="1:19" x14ac:dyDescent="0.2">
      <c r="B4" s="277" t="s">
        <v>164</v>
      </c>
      <c r="C4" s="277"/>
      <c r="D4" s="277"/>
      <c r="E4" s="277"/>
      <c r="F4" s="277"/>
      <c r="G4" s="277"/>
      <c r="H4" s="277"/>
      <c r="I4" s="277"/>
      <c r="J4" s="277"/>
      <c r="K4" s="277"/>
      <c r="L4" s="277"/>
      <c r="M4" s="277"/>
      <c r="N4" s="277"/>
      <c r="O4" s="277"/>
      <c r="P4" s="277"/>
      <c r="Q4" s="277"/>
    </row>
    <row r="5" spans="1:19" ht="15.75" thickBot="1" x14ac:dyDescent="0.25">
      <c r="B5" s="277" t="s">
        <v>315</v>
      </c>
      <c r="C5" s="277"/>
      <c r="D5" s="277"/>
      <c r="E5" s="277"/>
      <c r="F5" s="277"/>
      <c r="G5" s="277"/>
      <c r="H5" s="277"/>
      <c r="I5" s="277"/>
      <c r="J5" s="277"/>
      <c r="K5" s="277"/>
      <c r="L5" s="277"/>
      <c r="M5" s="277"/>
      <c r="N5" s="277"/>
      <c r="O5" s="277"/>
      <c r="P5" s="277"/>
      <c r="Q5" s="277"/>
    </row>
    <row r="6" spans="1:19" ht="30.75" thickBot="1" x14ac:dyDescent="0.25">
      <c r="B6" s="109"/>
      <c r="C6" s="3"/>
      <c r="D6" s="278" t="s">
        <v>278</v>
      </c>
      <c r="E6" s="279"/>
      <c r="F6" s="280"/>
      <c r="G6" s="278" t="s">
        <v>281</v>
      </c>
      <c r="H6" s="280"/>
      <c r="I6" s="278" t="s">
        <v>284</v>
      </c>
      <c r="J6" s="280"/>
      <c r="K6" s="278" t="s">
        <v>288</v>
      </c>
      <c r="L6" s="279"/>
      <c r="M6" s="280"/>
      <c r="N6" s="110" t="s">
        <v>290</v>
      </c>
      <c r="O6" s="111"/>
      <c r="P6" s="112"/>
      <c r="Q6" s="112" t="s">
        <v>254</v>
      </c>
    </row>
    <row r="7" spans="1:19" s="116" customFormat="1" ht="75.75" thickBot="1" x14ac:dyDescent="0.3">
      <c r="A7" s="186" t="s">
        <v>154</v>
      </c>
      <c r="B7" s="114" t="s">
        <v>155</v>
      </c>
      <c r="C7" s="114" t="s">
        <v>61</v>
      </c>
      <c r="D7" s="114" t="s">
        <v>276</v>
      </c>
      <c r="E7" s="114" t="s">
        <v>277</v>
      </c>
      <c r="F7" s="114" t="s">
        <v>310</v>
      </c>
      <c r="G7" s="114" t="s">
        <v>279</v>
      </c>
      <c r="H7" s="114" t="s">
        <v>280</v>
      </c>
      <c r="I7" s="114" t="s">
        <v>282</v>
      </c>
      <c r="J7" s="114" t="s">
        <v>283</v>
      </c>
      <c r="K7" s="114" t="s">
        <v>285</v>
      </c>
      <c r="L7" s="114" t="s">
        <v>286</v>
      </c>
      <c r="M7" s="114" t="s">
        <v>287</v>
      </c>
      <c r="N7" s="114" t="s">
        <v>289</v>
      </c>
      <c r="O7" s="114"/>
      <c r="P7" s="114"/>
      <c r="Q7" s="114" t="s">
        <v>156</v>
      </c>
      <c r="R7" s="115" t="s">
        <v>60</v>
      </c>
      <c r="S7" s="186" t="s">
        <v>154</v>
      </c>
    </row>
    <row r="8" spans="1:19" s="116" customFormat="1" ht="10.5" customHeight="1" x14ac:dyDescent="0.25">
      <c r="A8" s="186"/>
      <c r="B8" s="113"/>
      <c r="C8" s="113"/>
      <c r="D8" s="113"/>
      <c r="E8" s="113"/>
      <c r="F8" s="113"/>
      <c r="G8" s="113"/>
      <c r="H8" s="113"/>
      <c r="I8" s="113"/>
      <c r="J8" s="113"/>
      <c r="K8" s="113"/>
      <c r="L8" s="113"/>
      <c r="M8" s="113"/>
      <c r="N8" s="113"/>
      <c r="O8" s="113"/>
      <c r="P8" s="113"/>
      <c r="Q8" s="113"/>
      <c r="S8" s="186"/>
    </row>
    <row r="9" spans="1:19" s="116" customFormat="1" ht="15.75" thickBot="1" x14ac:dyDescent="0.3">
      <c r="A9" s="187"/>
      <c r="B9" s="117" t="s">
        <v>183</v>
      </c>
      <c r="C9" s="113"/>
      <c r="D9" s="113"/>
      <c r="E9" s="113"/>
      <c r="F9" s="113"/>
      <c r="G9" s="113"/>
      <c r="H9" s="113"/>
      <c r="I9" s="113"/>
      <c r="J9" s="113"/>
      <c r="K9" s="113"/>
      <c r="L9" s="113"/>
      <c r="M9" s="113"/>
      <c r="N9" s="113"/>
      <c r="O9" s="113"/>
      <c r="P9" s="113"/>
      <c r="Q9" s="113"/>
      <c r="S9" s="188"/>
    </row>
    <row r="10" spans="1:19" s="116" customFormat="1" x14ac:dyDescent="0.2">
      <c r="A10" s="188">
        <v>100</v>
      </c>
      <c r="B10" s="119" t="s">
        <v>312</v>
      </c>
      <c r="C10" s="120"/>
      <c r="D10" s="121"/>
      <c r="E10" s="121"/>
      <c r="F10" s="121"/>
      <c r="G10" s="121"/>
      <c r="H10" s="121"/>
      <c r="I10" s="121"/>
      <c r="J10" s="121"/>
      <c r="K10" s="121"/>
      <c r="L10" s="121"/>
      <c r="M10" s="121"/>
      <c r="N10" s="121"/>
      <c r="O10" s="121"/>
      <c r="P10" s="121"/>
      <c r="Q10" s="121"/>
      <c r="R10" s="122"/>
      <c r="S10" s="188">
        <f t="shared" ref="S10:S34" si="0">A10</f>
        <v>100</v>
      </c>
    </row>
    <row r="11" spans="1:19" s="116" customFormat="1" ht="16.5" customHeight="1" x14ac:dyDescent="0.2">
      <c r="A11" s="188">
        <f>A10+1</f>
        <v>101</v>
      </c>
      <c r="B11" s="123">
        <f>'[6]FERC Multi Yr w Proration'!$T$399</f>
        <v>95108844.819999993</v>
      </c>
      <c r="C11" s="124"/>
      <c r="R11" s="4" t="s">
        <v>255</v>
      </c>
      <c r="S11" s="188">
        <f t="shared" si="0"/>
        <v>101</v>
      </c>
    </row>
    <row r="12" spans="1:19" s="116" customFormat="1" x14ac:dyDescent="0.2">
      <c r="A12" s="188">
        <f t="shared" ref="A12:A34" si="1">A11+1</f>
        <v>102</v>
      </c>
      <c r="B12" s="123">
        <f>'[7]FERC Multi Yr w Proration'!$T$10+'[7]FERC Multi Yr w Proration'!$T$14325</f>
        <v>-957938.98</v>
      </c>
      <c r="C12" s="125"/>
      <c r="R12" s="4" t="s">
        <v>186</v>
      </c>
      <c r="S12" s="188">
        <f t="shared" si="0"/>
        <v>102</v>
      </c>
    </row>
    <row r="13" spans="1:19" s="116" customFormat="1" x14ac:dyDescent="0.2">
      <c r="A13" s="188">
        <f t="shared" si="1"/>
        <v>103</v>
      </c>
      <c r="B13" s="126">
        <v>0</v>
      </c>
      <c r="C13" s="127"/>
      <c r="R13" s="4" t="s">
        <v>256</v>
      </c>
      <c r="S13" s="188">
        <f t="shared" si="0"/>
        <v>103</v>
      </c>
    </row>
    <row r="14" spans="1:19" s="116" customFormat="1" x14ac:dyDescent="0.2">
      <c r="A14" s="188">
        <f t="shared" si="1"/>
        <v>104</v>
      </c>
      <c r="B14" s="123">
        <f>B12+B11+B13</f>
        <v>94150905.839999989</v>
      </c>
      <c r="C14" s="128"/>
      <c r="D14" s="92"/>
      <c r="E14" s="3"/>
      <c r="R14" s="4" t="s">
        <v>257</v>
      </c>
      <c r="S14" s="188">
        <f t="shared" si="0"/>
        <v>104</v>
      </c>
    </row>
    <row r="15" spans="1:19" s="116" customFormat="1" x14ac:dyDescent="0.2">
      <c r="A15" s="188">
        <f t="shared" si="1"/>
        <v>105</v>
      </c>
      <c r="B15" s="123">
        <f>-'[6]NP&amp;S_ADJ'!$I$32</f>
        <v>-187208.27496096</v>
      </c>
      <c r="C15" s="128"/>
      <c r="D15" s="129"/>
      <c r="R15" s="4" t="s">
        <v>116</v>
      </c>
      <c r="S15" s="188">
        <f t="shared" si="0"/>
        <v>105</v>
      </c>
    </row>
    <row r="16" spans="1:19" s="116" customFormat="1" x14ac:dyDescent="0.2">
      <c r="A16" s="188">
        <f t="shared" si="1"/>
        <v>106</v>
      </c>
      <c r="B16" s="130">
        <f>-SUM(B14:B15)*0.35938886544207</f>
        <v>-33769506.660641171</v>
      </c>
      <c r="C16" s="131"/>
      <c r="D16" s="132"/>
      <c r="R16" s="4" t="s">
        <v>190</v>
      </c>
      <c r="S16" s="188">
        <f t="shared" si="0"/>
        <v>106</v>
      </c>
    </row>
    <row r="17" spans="1:19" s="116" customFormat="1" x14ac:dyDescent="0.2">
      <c r="A17" s="188">
        <f t="shared" si="1"/>
        <v>107</v>
      </c>
      <c r="B17" s="133">
        <f>SUM(B14:B16)</f>
        <v>60194190.904397853</v>
      </c>
      <c r="C17" s="128"/>
      <c r="D17" s="132"/>
      <c r="E17" s="132"/>
      <c r="R17" s="4" t="s">
        <v>258</v>
      </c>
      <c r="S17" s="188">
        <f t="shared" si="0"/>
        <v>107</v>
      </c>
    </row>
    <row r="18" spans="1:19" s="116" customFormat="1" x14ac:dyDescent="0.2">
      <c r="A18" s="188">
        <f t="shared" si="1"/>
        <v>108</v>
      </c>
      <c r="B18" s="134"/>
      <c r="C18" s="128"/>
      <c r="D18" s="132"/>
      <c r="R18" s="4"/>
      <c r="S18" s="188">
        <f t="shared" si="0"/>
        <v>108</v>
      </c>
    </row>
    <row r="19" spans="1:19" s="116" customFormat="1" ht="30" x14ac:dyDescent="0.2">
      <c r="A19" s="188">
        <f t="shared" si="1"/>
        <v>109</v>
      </c>
      <c r="B19" s="130">
        <f>-[10]Sheet1!$B$14</f>
        <v>-52913.689875900003</v>
      </c>
      <c r="C19" s="131"/>
      <c r="D19" s="132"/>
      <c r="E19" s="132"/>
      <c r="R19" s="4" t="s">
        <v>323</v>
      </c>
      <c r="S19" s="188">
        <f t="shared" si="0"/>
        <v>109</v>
      </c>
    </row>
    <row r="20" spans="1:19" s="116" customFormat="1" x14ac:dyDescent="0.2">
      <c r="A20" s="188">
        <f t="shared" si="1"/>
        <v>110</v>
      </c>
      <c r="B20" s="123"/>
      <c r="C20" s="128"/>
      <c r="E20" s="118"/>
      <c r="F20" s="135"/>
      <c r="R20" s="4" t="s">
        <v>259</v>
      </c>
      <c r="S20" s="188">
        <f t="shared" si="0"/>
        <v>110</v>
      </c>
    </row>
    <row r="21" spans="1:19" s="116" customFormat="1" x14ac:dyDescent="0.2">
      <c r="A21" s="188">
        <f t="shared" si="1"/>
        <v>111</v>
      </c>
      <c r="B21" s="123">
        <f>-B19*0.00267357050477983</f>
        <v>141.46848055127336</v>
      </c>
      <c r="C21" s="131"/>
      <c r="D21" s="136"/>
      <c r="E21" s="118"/>
      <c r="F21" s="135"/>
      <c r="R21" s="4" t="s">
        <v>193</v>
      </c>
      <c r="S21" s="188">
        <f t="shared" si="0"/>
        <v>111</v>
      </c>
    </row>
    <row r="22" spans="1:19" s="116" customFormat="1" x14ac:dyDescent="0.2">
      <c r="A22" s="188">
        <f t="shared" si="1"/>
        <v>112</v>
      </c>
      <c r="B22" s="137">
        <f>SUM(B19:B21)</f>
        <v>-52772.22139534873</v>
      </c>
      <c r="C22" s="128"/>
      <c r="D22" s="136"/>
      <c r="E22" s="118"/>
      <c r="F22" s="135"/>
      <c r="R22" s="4" t="s">
        <v>192</v>
      </c>
      <c r="S22" s="188">
        <f t="shared" si="0"/>
        <v>112</v>
      </c>
    </row>
    <row r="23" spans="1:19" s="116" customFormat="1" x14ac:dyDescent="0.25">
      <c r="A23" s="188">
        <f t="shared" si="1"/>
        <v>113</v>
      </c>
      <c r="B23" s="130">
        <f>-B22*0.35938886544207</f>
        <v>18965.748774132113</v>
      </c>
      <c r="C23" s="131"/>
      <c r="D23" s="5"/>
      <c r="E23" s="118"/>
      <c r="F23" s="135"/>
      <c r="R23" s="4" t="s">
        <v>189</v>
      </c>
      <c r="S23" s="188">
        <f t="shared" si="0"/>
        <v>113</v>
      </c>
    </row>
    <row r="24" spans="1:19" s="116" customFormat="1" x14ac:dyDescent="0.2">
      <c r="A24" s="188">
        <f t="shared" si="1"/>
        <v>114</v>
      </c>
      <c r="B24" s="137">
        <f>SUM(B22:B23)</f>
        <v>-33806.472621216613</v>
      </c>
      <c r="C24" s="128"/>
      <c r="E24" s="118"/>
      <c r="F24" s="135"/>
      <c r="R24" s="4" t="s">
        <v>194</v>
      </c>
      <c r="S24" s="188">
        <f t="shared" si="0"/>
        <v>114</v>
      </c>
    </row>
    <row r="25" spans="1:19" s="116" customFormat="1" ht="30" x14ac:dyDescent="0.2">
      <c r="A25" s="188">
        <f t="shared" si="1"/>
        <v>115</v>
      </c>
      <c r="B25" s="138">
        <f>B17+B24</f>
        <v>60160384.431776635</v>
      </c>
      <c r="C25" s="139"/>
      <c r="D25" s="140"/>
      <c r="E25" s="140"/>
      <c r="F25" s="135"/>
      <c r="R25" s="141" t="s">
        <v>180</v>
      </c>
      <c r="S25" s="188">
        <f t="shared" si="0"/>
        <v>115</v>
      </c>
    </row>
    <row r="26" spans="1:19" s="116" customFormat="1" x14ac:dyDescent="0.25">
      <c r="A26" s="188">
        <f t="shared" si="1"/>
        <v>116</v>
      </c>
      <c r="B26" s="142"/>
      <c r="C26" s="113"/>
      <c r="D26" s="113"/>
      <c r="E26" s="113"/>
      <c r="F26" s="113"/>
      <c r="G26" s="113"/>
      <c r="H26" s="113"/>
      <c r="I26" s="113"/>
      <c r="J26" s="113"/>
      <c r="K26" s="113"/>
      <c r="L26" s="113"/>
      <c r="M26" s="113"/>
      <c r="N26" s="113"/>
      <c r="O26" s="113"/>
      <c r="P26" s="113"/>
      <c r="Q26" s="113"/>
      <c r="R26" s="143"/>
      <c r="S26" s="188">
        <f t="shared" si="0"/>
        <v>116</v>
      </c>
    </row>
    <row r="27" spans="1:19" s="116" customFormat="1" x14ac:dyDescent="0.25">
      <c r="A27" s="188">
        <f t="shared" si="1"/>
        <v>117</v>
      </c>
      <c r="B27" s="144" t="s">
        <v>313</v>
      </c>
      <c r="C27" s="145"/>
      <c r="D27" s="113"/>
      <c r="E27" s="113"/>
      <c r="F27" s="113"/>
      <c r="G27" s="113"/>
      <c r="H27" s="113"/>
      <c r="I27" s="113"/>
      <c r="J27" s="113"/>
      <c r="K27" s="113"/>
      <c r="L27" s="113"/>
      <c r="M27" s="113"/>
      <c r="N27" s="113"/>
      <c r="O27" s="113"/>
      <c r="P27" s="113"/>
      <c r="Q27" s="113"/>
      <c r="R27" s="143"/>
      <c r="S27" s="188">
        <f t="shared" si="0"/>
        <v>117</v>
      </c>
    </row>
    <row r="28" spans="1:19" s="116" customFormat="1" x14ac:dyDescent="0.2">
      <c r="A28" s="188">
        <f t="shared" si="1"/>
        <v>118</v>
      </c>
      <c r="B28" s="123">
        <f>[11]CORP!$C$49</f>
        <v>62821.093582169997</v>
      </c>
      <c r="C28" s="131"/>
      <c r="R28" s="4" t="s">
        <v>161</v>
      </c>
      <c r="S28" s="188">
        <f t="shared" si="0"/>
        <v>118</v>
      </c>
    </row>
    <row r="29" spans="1:19" s="116" customFormat="1" x14ac:dyDescent="0.2">
      <c r="A29" s="188">
        <f t="shared" si="1"/>
        <v>119</v>
      </c>
      <c r="B29" s="146"/>
      <c r="C29" s="147"/>
      <c r="R29" s="4" t="s">
        <v>191</v>
      </c>
      <c r="S29" s="188">
        <f t="shared" si="0"/>
        <v>119</v>
      </c>
    </row>
    <row r="30" spans="1:19" s="116" customFormat="1" x14ac:dyDescent="0.2">
      <c r="A30" s="188">
        <f t="shared" si="1"/>
        <v>120</v>
      </c>
      <c r="B30" s="148">
        <f>SUM(B28:B29)</f>
        <v>62821.093582169997</v>
      </c>
      <c r="C30" s="39"/>
      <c r="R30" s="4" t="s">
        <v>178</v>
      </c>
      <c r="S30" s="188">
        <f t="shared" si="0"/>
        <v>120</v>
      </c>
    </row>
    <row r="31" spans="1:19" s="116" customFormat="1" x14ac:dyDescent="0.25">
      <c r="A31" s="188">
        <f t="shared" si="1"/>
        <v>121</v>
      </c>
      <c r="B31" s="149">
        <f>-B30*0.209062400346478</f>
        <v>-13133.528616679183</v>
      </c>
      <c r="C31" s="131"/>
      <c r="D31" s="100"/>
      <c r="R31" s="4" t="s">
        <v>195</v>
      </c>
      <c r="S31" s="188">
        <f t="shared" si="0"/>
        <v>121</v>
      </c>
    </row>
    <row r="32" spans="1:19" s="116" customFormat="1" ht="30" x14ac:dyDescent="0.2">
      <c r="A32" s="188">
        <f t="shared" si="1"/>
        <v>122</v>
      </c>
      <c r="B32" s="150">
        <f>SUM(B30:B31)</f>
        <v>49687.564965490812</v>
      </c>
      <c r="C32" s="135"/>
      <c r="D32" s="136"/>
      <c r="R32" s="141" t="s">
        <v>179</v>
      </c>
      <c r="S32" s="188">
        <f t="shared" si="0"/>
        <v>122</v>
      </c>
    </row>
    <row r="33" spans="1:19" s="116" customFormat="1" x14ac:dyDescent="0.2">
      <c r="A33" s="188">
        <f t="shared" si="1"/>
        <v>123</v>
      </c>
      <c r="B33" s="150"/>
      <c r="C33" s="135"/>
      <c r="R33" s="141"/>
      <c r="S33" s="188">
        <f t="shared" si="0"/>
        <v>123</v>
      </c>
    </row>
    <row r="34" spans="1:19" s="116" customFormat="1" ht="45.75" thickBot="1" x14ac:dyDescent="0.25">
      <c r="A34" s="188">
        <f t="shared" si="1"/>
        <v>124</v>
      </c>
      <c r="B34" s="151">
        <f>B32+B25</f>
        <v>60210071.996742129</v>
      </c>
      <c r="C34" s="152"/>
      <c r="D34" s="153"/>
      <c r="E34" s="153"/>
      <c r="F34" s="153"/>
      <c r="G34" s="153"/>
      <c r="H34" s="153"/>
      <c r="I34" s="153"/>
      <c r="J34" s="153"/>
      <c r="K34" s="153"/>
      <c r="L34" s="153"/>
      <c r="M34" s="153"/>
      <c r="N34" s="153"/>
      <c r="O34" s="153"/>
      <c r="P34" s="153"/>
      <c r="Q34" s="153"/>
      <c r="R34" s="154" t="s">
        <v>181</v>
      </c>
      <c r="S34" s="188">
        <f t="shared" si="0"/>
        <v>124</v>
      </c>
    </row>
    <row r="35" spans="1:19" s="116" customFormat="1" ht="10.5" customHeight="1" x14ac:dyDescent="0.25">
      <c r="A35" s="186"/>
      <c r="B35" s="113"/>
      <c r="C35" s="113"/>
      <c r="D35" s="113"/>
      <c r="E35" s="113"/>
      <c r="F35" s="113"/>
      <c r="G35" s="113"/>
      <c r="H35" s="113"/>
      <c r="I35" s="113"/>
      <c r="J35" s="113"/>
      <c r="K35" s="113"/>
      <c r="L35" s="113"/>
      <c r="M35" s="113"/>
      <c r="N35" s="113"/>
      <c r="O35" s="113"/>
      <c r="P35" s="113"/>
      <c r="Q35" s="113"/>
      <c r="S35" s="186"/>
    </row>
    <row r="36" spans="1:19" s="116" customFormat="1" ht="15.75" thickBot="1" x14ac:dyDescent="0.25">
      <c r="A36" s="188"/>
      <c r="B36" s="117" t="s">
        <v>182</v>
      </c>
      <c r="C36" s="117"/>
      <c r="S36" s="188"/>
    </row>
    <row r="37" spans="1:19" s="116" customFormat="1" x14ac:dyDescent="0.2">
      <c r="A37" s="188">
        <v>200</v>
      </c>
      <c r="B37" s="119" t="s">
        <v>294</v>
      </c>
      <c r="C37" s="120"/>
      <c r="D37" s="155"/>
      <c r="E37" s="155"/>
      <c r="F37" s="155"/>
      <c r="G37" s="155"/>
      <c r="H37" s="155"/>
      <c r="I37" s="155"/>
      <c r="J37" s="155"/>
      <c r="K37" s="155"/>
      <c r="L37" s="155"/>
      <c r="M37" s="155"/>
      <c r="N37" s="155"/>
      <c r="O37" s="155"/>
      <c r="P37" s="155"/>
      <c r="Q37" s="155"/>
      <c r="R37" s="122"/>
      <c r="S37" s="188">
        <f t="shared" ref="S37:S61" si="2">A37</f>
        <v>200</v>
      </c>
    </row>
    <row r="38" spans="1:19" x14ac:dyDescent="0.2">
      <c r="A38" s="188">
        <f>A37+1</f>
        <v>201</v>
      </c>
      <c r="B38" s="156">
        <v>0.34218254344007804</v>
      </c>
      <c r="C38" s="157" t="s">
        <v>291</v>
      </c>
      <c r="D38" s="158">
        <v>0.12</v>
      </c>
      <c r="E38" s="158">
        <v>0.12</v>
      </c>
      <c r="F38" s="158">
        <v>0.06</v>
      </c>
      <c r="G38" s="158">
        <v>0.06</v>
      </c>
      <c r="H38" s="158">
        <v>0.06</v>
      </c>
      <c r="I38" s="158">
        <v>0.03</v>
      </c>
      <c r="J38" s="158">
        <v>0.03</v>
      </c>
      <c r="K38" s="158">
        <v>0.02</v>
      </c>
      <c r="L38" s="158">
        <v>0.05</v>
      </c>
      <c r="M38" s="158">
        <v>0.05</v>
      </c>
      <c r="N38" s="158">
        <v>0.15</v>
      </c>
      <c r="O38" s="158"/>
      <c r="P38" s="158"/>
      <c r="Q38" s="158">
        <v>0.25</v>
      </c>
      <c r="R38" s="274" t="s">
        <v>309</v>
      </c>
      <c r="S38" s="188">
        <f t="shared" si="2"/>
        <v>201</v>
      </c>
    </row>
    <row r="39" spans="1:19" x14ac:dyDescent="0.2">
      <c r="A39" s="188">
        <f t="shared" ref="A39:A47" si="3">A38+1</f>
        <v>202</v>
      </c>
      <c r="B39" s="156">
        <v>0.19960648367337885</v>
      </c>
      <c r="C39" s="157" t="s">
        <v>292</v>
      </c>
      <c r="D39" s="158">
        <v>0.05</v>
      </c>
      <c r="E39" s="158">
        <v>0.05</v>
      </c>
      <c r="F39" s="158">
        <v>0.02</v>
      </c>
      <c r="G39" s="158">
        <v>0.17499999999999999</v>
      </c>
      <c r="H39" s="158">
        <v>0.17499999999999999</v>
      </c>
      <c r="I39" s="158">
        <v>0.03</v>
      </c>
      <c r="J39" s="158">
        <v>0.03</v>
      </c>
      <c r="K39" s="158">
        <v>0.05</v>
      </c>
      <c r="L39" s="158">
        <v>0.01</v>
      </c>
      <c r="M39" s="158">
        <v>0.01</v>
      </c>
      <c r="N39" s="158">
        <v>0.15</v>
      </c>
      <c r="O39" s="158"/>
      <c r="P39" s="158"/>
      <c r="Q39" s="158">
        <v>0.25</v>
      </c>
      <c r="R39" s="274"/>
      <c r="S39" s="188">
        <f t="shared" si="2"/>
        <v>202</v>
      </c>
    </row>
    <row r="40" spans="1:19" x14ac:dyDescent="0.2">
      <c r="A40" s="188">
        <f t="shared" si="3"/>
        <v>203</v>
      </c>
      <c r="B40" s="156">
        <v>0.1211896508016943</v>
      </c>
      <c r="C40" s="157" t="s">
        <v>284</v>
      </c>
      <c r="D40" s="158">
        <v>0.04</v>
      </c>
      <c r="E40" s="158">
        <v>0.04</v>
      </c>
      <c r="F40" s="158">
        <v>0.02</v>
      </c>
      <c r="G40" s="158">
        <v>0.03</v>
      </c>
      <c r="H40" s="158">
        <v>0.03</v>
      </c>
      <c r="I40" s="158">
        <v>0.2</v>
      </c>
      <c r="J40" s="158">
        <v>0.2</v>
      </c>
      <c r="K40" s="158">
        <v>1.3299999999999999E-2</v>
      </c>
      <c r="L40" s="158">
        <v>1.3299999999999999E-2</v>
      </c>
      <c r="M40" s="158">
        <v>1.34E-2</v>
      </c>
      <c r="N40" s="158">
        <v>0.15</v>
      </c>
      <c r="O40" s="158"/>
      <c r="P40" s="158"/>
      <c r="Q40" s="158">
        <v>0.25</v>
      </c>
      <c r="R40" s="274"/>
      <c r="S40" s="188">
        <f t="shared" si="2"/>
        <v>203</v>
      </c>
    </row>
    <row r="41" spans="1:19" x14ac:dyDescent="0.2">
      <c r="A41" s="188">
        <f t="shared" si="3"/>
        <v>204</v>
      </c>
      <c r="B41" s="159">
        <v>0.33702132208484881</v>
      </c>
      <c r="C41" s="157" t="s">
        <v>293</v>
      </c>
      <c r="D41" s="158">
        <v>0.1</v>
      </c>
      <c r="E41" s="158">
        <v>0.1</v>
      </c>
      <c r="F41" s="158">
        <v>0.05</v>
      </c>
      <c r="G41" s="158">
        <v>7.4999999999999997E-2</v>
      </c>
      <c r="H41" s="158">
        <v>7.4999999999999997E-2</v>
      </c>
      <c r="I41" s="158">
        <v>0.05</v>
      </c>
      <c r="J41" s="158">
        <v>0.05</v>
      </c>
      <c r="K41" s="158">
        <v>3.3300000000000003E-2</v>
      </c>
      <c r="L41" s="158">
        <v>3.3300000000000003E-2</v>
      </c>
      <c r="M41" s="158">
        <v>3.3399999999999999E-2</v>
      </c>
      <c r="N41" s="158">
        <v>0.15</v>
      </c>
      <c r="O41" s="158"/>
      <c r="P41" s="158"/>
      <c r="Q41" s="158">
        <v>0.25</v>
      </c>
      <c r="R41" s="274"/>
      <c r="S41" s="188">
        <f t="shared" si="2"/>
        <v>204</v>
      </c>
    </row>
    <row r="42" spans="1:19" x14ac:dyDescent="0.2">
      <c r="A42" s="188">
        <f t="shared" si="3"/>
        <v>205</v>
      </c>
      <c r="B42" s="160">
        <f>SUM(B38:B41)</f>
        <v>1</v>
      </c>
      <c r="R42" s="161"/>
      <c r="S42" s="188">
        <f t="shared" si="2"/>
        <v>205</v>
      </c>
    </row>
    <row r="43" spans="1:19" ht="18.75" customHeight="1" x14ac:dyDescent="0.2">
      <c r="A43" s="188">
        <f t="shared" si="3"/>
        <v>206</v>
      </c>
      <c r="B43" s="162">
        <f>SUM(D43:Q43)</f>
        <v>20602835.576555438</v>
      </c>
      <c r="C43" s="108" t="s">
        <v>291</v>
      </c>
      <c r="D43" s="163">
        <f t="shared" ref="D43:N43" si="4">$B$38*D38*$B$34</f>
        <v>2472340.2691866527</v>
      </c>
      <c r="E43" s="163">
        <f t="shared" si="4"/>
        <v>2472340.2691866527</v>
      </c>
      <c r="F43" s="163">
        <f t="shared" si="4"/>
        <v>1236170.1345933264</v>
      </c>
      <c r="G43" s="163">
        <f t="shared" si="4"/>
        <v>1236170.1345933264</v>
      </c>
      <c r="H43" s="163">
        <f t="shared" si="4"/>
        <v>1236170.1345933264</v>
      </c>
      <c r="I43" s="163">
        <f t="shared" si="4"/>
        <v>618085.06729666318</v>
      </c>
      <c r="J43" s="163">
        <f t="shared" si="4"/>
        <v>618085.06729666318</v>
      </c>
      <c r="K43" s="163">
        <f t="shared" si="4"/>
        <v>412056.71153110883</v>
      </c>
      <c r="L43" s="163">
        <f t="shared" si="4"/>
        <v>1030141.778827772</v>
      </c>
      <c r="M43" s="163">
        <f t="shared" si="4"/>
        <v>1030141.778827772</v>
      </c>
      <c r="N43" s="163">
        <f t="shared" si="4"/>
        <v>3090425.336483316</v>
      </c>
      <c r="O43" s="163"/>
      <c r="P43" s="163"/>
      <c r="Q43" s="163">
        <f>$B$38*Q38*$B$34</f>
        <v>5150708.8941388596</v>
      </c>
      <c r="R43" s="275" t="s">
        <v>350</v>
      </c>
      <c r="S43" s="188">
        <f t="shared" si="2"/>
        <v>206</v>
      </c>
    </row>
    <row r="44" spans="1:19" ht="18.75" customHeight="1" x14ac:dyDescent="0.2">
      <c r="A44" s="188">
        <f t="shared" si="3"/>
        <v>207</v>
      </c>
      <c r="B44" s="162">
        <f>SUM(D44:Q44)</f>
        <v>12018320.752990672</v>
      </c>
      <c r="C44" s="108" t="s">
        <v>292</v>
      </c>
      <c r="D44" s="163">
        <f t="shared" ref="D44:Q44" si="5">$B$39*D39*$B$34</f>
        <v>600916.03764953371</v>
      </c>
      <c r="E44" s="163">
        <f t="shared" si="5"/>
        <v>600916.03764953371</v>
      </c>
      <c r="F44" s="163">
        <f t="shared" si="5"/>
        <v>240366.41505981347</v>
      </c>
      <c r="G44" s="163">
        <f t="shared" si="5"/>
        <v>2103206.1317733675</v>
      </c>
      <c r="H44" s="163">
        <f t="shared" si="5"/>
        <v>2103206.1317733675</v>
      </c>
      <c r="I44" s="163">
        <f t="shared" si="5"/>
        <v>360549.62258972018</v>
      </c>
      <c r="J44" s="163">
        <f t="shared" si="5"/>
        <v>360549.62258972018</v>
      </c>
      <c r="K44" s="163">
        <f t="shared" si="5"/>
        <v>600916.03764953371</v>
      </c>
      <c r="L44" s="163">
        <f t="shared" si="5"/>
        <v>120183.20752990674</v>
      </c>
      <c r="M44" s="163">
        <f t="shared" si="5"/>
        <v>120183.20752990674</v>
      </c>
      <c r="N44" s="163">
        <f t="shared" si="5"/>
        <v>1802748.1129486009</v>
      </c>
      <c r="O44" s="163">
        <f t="shared" si="5"/>
        <v>0</v>
      </c>
      <c r="P44" s="163">
        <f t="shared" si="5"/>
        <v>0</v>
      </c>
      <c r="Q44" s="163">
        <f t="shared" si="5"/>
        <v>3004580.1882476681</v>
      </c>
      <c r="R44" s="275"/>
      <c r="S44" s="188">
        <f t="shared" si="2"/>
        <v>207</v>
      </c>
    </row>
    <row r="45" spans="1:19" ht="18.75" customHeight="1" x14ac:dyDescent="0.2">
      <c r="A45" s="188">
        <f t="shared" si="3"/>
        <v>208</v>
      </c>
      <c r="B45" s="162">
        <f>SUM(D45:Q45)</f>
        <v>7296837.6000300515</v>
      </c>
      <c r="C45" s="108" t="s">
        <v>284</v>
      </c>
      <c r="D45" s="163">
        <f t="shared" ref="D45:Q45" si="6">$B$40*D40*$B$34</f>
        <v>291873.50400120206</v>
      </c>
      <c r="E45" s="163">
        <f t="shared" si="6"/>
        <v>291873.50400120206</v>
      </c>
      <c r="F45" s="163">
        <f t="shared" si="6"/>
        <v>145936.75200060103</v>
      </c>
      <c r="G45" s="163">
        <f t="shared" si="6"/>
        <v>218905.12800090155</v>
      </c>
      <c r="H45" s="163">
        <f t="shared" si="6"/>
        <v>218905.12800090155</v>
      </c>
      <c r="I45" s="163">
        <f t="shared" si="6"/>
        <v>1459367.5200060103</v>
      </c>
      <c r="J45" s="163">
        <f t="shared" si="6"/>
        <v>1459367.5200060103</v>
      </c>
      <c r="K45" s="163">
        <f t="shared" si="6"/>
        <v>97047.940080399683</v>
      </c>
      <c r="L45" s="163">
        <f t="shared" si="6"/>
        <v>97047.940080399683</v>
      </c>
      <c r="M45" s="163">
        <f t="shared" si="6"/>
        <v>97777.623840402695</v>
      </c>
      <c r="N45" s="163">
        <f t="shared" si="6"/>
        <v>1094525.6400045075</v>
      </c>
      <c r="O45" s="163">
        <f t="shared" si="6"/>
        <v>0</v>
      </c>
      <c r="P45" s="163">
        <f t="shared" si="6"/>
        <v>0</v>
      </c>
      <c r="Q45" s="163">
        <f t="shared" si="6"/>
        <v>1824209.4000075129</v>
      </c>
      <c r="R45" s="275"/>
      <c r="S45" s="188">
        <f t="shared" si="2"/>
        <v>208</v>
      </c>
    </row>
    <row r="46" spans="1:19" ht="18.75" customHeight="1" x14ac:dyDescent="0.2">
      <c r="A46" s="188">
        <f t="shared" si="3"/>
        <v>209</v>
      </c>
      <c r="B46" s="162">
        <f>SUM(D46:Q46)</f>
        <v>20292078.067165963</v>
      </c>
      <c r="C46" s="108" t="s">
        <v>293</v>
      </c>
      <c r="D46" s="163">
        <f t="shared" ref="D46:Q46" si="7">$B$41*D41*$B$34</f>
        <v>2029207.8067165967</v>
      </c>
      <c r="E46" s="163">
        <f t="shared" si="7"/>
        <v>2029207.8067165967</v>
      </c>
      <c r="F46" s="163">
        <f t="shared" si="7"/>
        <v>1014603.9033582984</v>
      </c>
      <c r="G46" s="163">
        <f t="shared" si="7"/>
        <v>1521905.8550374473</v>
      </c>
      <c r="H46" s="163">
        <f t="shared" si="7"/>
        <v>1521905.8550374473</v>
      </c>
      <c r="I46" s="163">
        <f t="shared" si="7"/>
        <v>1014603.9033582984</v>
      </c>
      <c r="J46" s="163">
        <f t="shared" si="7"/>
        <v>1014603.9033582984</v>
      </c>
      <c r="K46" s="163">
        <f t="shared" si="7"/>
        <v>675726.19963662676</v>
      </c>
      <c r="L46" s="163">
        <f t="shared" si="7"/>
        <v>675726.19963662676</v>
      </c>
      <c r="M46" s="163">
        <f t="shared" si="7"/>
        <v>677755.4074433432</v>
      </c>
      <c r="N46" s="163">
        <f t="shared" si="7"/>
        <v>3043811.7100748946</v>
      </c>
      <c r="O46" s="163">
        <f t="shared" si="7"/>
        <v>0</v>
      </c>
      <c r="P46" s="163">
        <f t="shared" si="7"/>
        <v>0</v>
      </c>
      <c r="Q46" s="163">
        <f t="shared" si="7"/>
        <v>5073019.5167914908</v>
      </c>
      <c r="R46" s="275"/>
      <c r="S46" s="188">
        <f t="shared" si="2"/>
        <v>209</v>
      </c>
    </row>
    <row r="47" spans="1:19" x14ac:dyDescent="0.2">
      <c r="A47" s="188">
        <f t="shared" si="3"/>
        <v>210</v>
      </c>
      <c r="B47" s="164">
        <f>SUM(B43:B46)</f>
        <v>60210071.996742122</v>
      </c>
      <c r="D47" s="165">
        <f t="shared" ref="D47:Q47" si="8">SUM(D43:D46)</f>
        <v>5394337.6175539847</v>
      </c>
      <c r="E47" s="165">
        <f t="shared" si="8"/>
        <v>5394337.6175539847</v>
      </c>
      <c r="F47" s="165">
        <f t="shared" si="8"/>
        <v>2637077.2050120393</v>
      </c>
      <c r="G47" s="165">
        <f t="shared" si="8"/>
        <v>5080187.2494050432</v>
      </c>
      <c r="H47" s="165">
        <f t="shared" si="8"/>
        <v>5080187.2494050432</v>
      </c>
      <c r="I47" s="165">
        <f t="shared" si="8"/>
        <v>3452606.1132506919</v>
      </c>
      <c r="J47" s="165">
        <f t="shared" si="8"/>
        <v>3452606.1132506919</v>
      </c>
      <c r="K47" s="165">
        <f t="shared" si="8"/>
        <v>1785746.888897669</v>
      </c>
      <c r="L47" s="165">
        <f t="shared" si="8"/>
        <v>1923099.126074705</v>
      </c>
      <c r="M47" s="165">
        <f t="shared" si="8"/>
        <v>1925858.0176414247</v>
      </c>
      <c r="N47" s="165">
        <f t="shared" si="8"/>
        <v>9031510.799511319</v>
      </c>
      <c r="O47" s="165">
        <f t="shared" si="8"/>
        <v>0</v>
      </c>
      <c r="P47" s="165">
        <f t="shared" si="8"/>
        <v>0</v>
      </c>
      <c r="Q47" s="165">
        <f t="shared" si="8"/>
        <v>15052517.99918553</v>
      </c>
      <c r="R47" s="161" t="s">
        <v>295</v>
      </c>
      <c r="S47" s="188">
        <f t="shared" si="2"/>
        <v>210</v>
      </c>
    </row>
    <row r="48" spans="1:19" x14ac:dyDescent="0.2">
      <c r="A48" s="188"/>
      <c r="B48" s="166" t="s">
        <v>296</v>
      </c>
      <c r="C48" s="167"/>
      <c r="R48" s="161"/>
      <c r="S48" s="188"/>
    </row>
    <row r="49" spans="1:19" ht="38.25" x14ac:dyDescent="0.2">
      <c r="A49" s="188">
        <f>A47+1</f>
        <v>211</v>
      </c>
      <c r="B49" s="168"/>
      <c r="C49" s="169"/>
      <c r="D49" s="170">
        <f>'[12]24-Allocators'!$C$23</f>
        <v>0.13574504647124475</v>
      </c>
      <c r="E49" s="170">
        <f t="shared" ref="E49:N49" si="9">$D$49</f>
        <v>0.13574504647124475</v>
      </c>
      <c r="F49" s="170">
        <f t="shared" si="9"/>
        <v>0.13574504647124475</v>
      </c>
      <c r="G49" s="170">
        <f t="shared" si="9"/>
        <v>0.13574504647124475</v>
      </c>
      <c r="H49" s="170">
        <f t="shared" si="9"/>
        <v>0.13574504647124475</v>
      </c>
      <c r="I49" s="170">
        <f t="shared" si="9"/>
        <v>0.13574504647124475</v>
      </c>
      <c r="J49" s="170">
        <f t="shared" si="9"/>
        <v>0.13574504647124475</v>
      </c>
      <c r="K49" s="170">
        <f t="shared" si="9"/>
        <v>0.13574504647124475</v>
      </c>
      <c r="L49" s="170">
        <f t="shared" si="9"/>
        <v>0.13574504647124475</v>
      </c>
      <c r="M49" s="170">
        <f t="shared" si="9"/>
        <v>0.13574504647124475</v>
      </c>
      <c r="N49" s="170">
        <f t="shared" si="9"/>
        <v>0.13574504647124475</v>
      </c>
      <c r="O49" s="170"/>
      <c r="P49" s="170"/>
      <c r="Q49" s="170">
        <f>$D$49</f>
        <v>0.13574504647124475</v>
      </c>
      <c r="R49" s="171" t="s">
        <v>351</v>
      </c>
      <c r="S49" s="188">
        <f t="shared" si="2"/>
        <v>211</v>
      </c>
    </row>
    <row r="50" spans="1:19" x14ac:dyDescent="0.2">
      <c r="A50" s="188">
        <f t="shared" ref="A50:A54" si="10">A49+1</f>
        <v>212</v>
      </c>
      <c r="B50" s="172">
        <f>SUM(D50:Q50)</f>
        <v>8173219.0212347526</v>
      </c>
      <c r="C50" s="173"/>
      <c r="D50" s="163">
        <f t="shared" ref="D50:Q50" si="11">D47*D49</f>
        <v>732254.61057644931</v>
      </c>
      <c r="E50" s="163">
        <f t="shared" si="11"/>
        <v>732254.61057644931</v>
      </c>
      <c r="F50" s="163">
        <f t="shared" si="11"/>
        <v>357970.16774261947</v>
      </c>
      <c r="G50" s="163">
        <f t="shared" si="11"/>
        <v>689610.25425311259</v>
      </c>
      <c r="H50" s="163">
        <f t="shared" si="11"/>
        <v>689610.25425311259</v>
      </c>
      <c r="I50" s="163">
        <f t="shared" si="11"/>
        <v>468674.17729011888</v>
      </c>
      <c r="J50" s="163">
        <f t="shared" si="11"/>
        <v>468674.17729011888</v>
      </c>
      <c r="K50" s="163">
        <f t="shared" si="11"/>
        <v>242406.29441929481</v>
      </c>
      <c r="L50" s="163">
        <f t="shared" si="11"/>
        <v>261051.18023782098</v>
      </c>
      <c r="M50" s="163">
        <f t="shared" si="11"/>
        <v>261425.68610175449</v>
      </c>
      <c r="N50" s="163">
        <f t="shared" si="11"/>
        <v>1225982.8531852127</v>
      </c>
      <c r="O50" s="163">
        <f t="shared" si="11"/>
        <v>0</v>
      </c>
      <c r="P50" s="163">
        <f t="shared" si="11"/>
        <v>0</v>
      </c>
      <c r="Q50" s="163">
        <f t="shared" si="11"/>
        <v>2043304.7553086879</v>
      </c>
      <c r="R50" s="161" t="s">
        <v>157</v>
      </c>
      <c r="S50" s="188">
        <f t="shared" si="2"/>
        <v>212</v>
      </c>
    </row>
    <row r="51" spans="1:19" x14ac:dyDescent="0.2">
      <c r="A51" s="188"/>
      <c r="B51" s="166" t="s">
        <v>316</v>
      </c>
      <c r="C51" s="167"/>
      <c r="R51" s="161"/>
      <c r="S51" s="188"/>
    </row>
    <row r="52" spans="1:19" ht="30" x14ac:dyDescent="0.2">
      <c r="A52" s="188">
        <f>A50+1</f>
        <v>213</v>
      </c>
      <c r="B52" s="166"/>
      <c r="C52" s="127"/>
      <c r="D52" s="116" t="s">
        <v>159</v>
      </c>
      <c r="E52" s="116" t="s">
        <v>159</v>
      </c>
      <c r="F52" s="3" t="s">
        <v>158</v>
      </c>
      <c r="G52" s="3" t="s">
        <v>158</v>
      </c>
      <c r="H52" s="3" t="s">
        <v>158</v>
      </c>
      <c r="I52" s="3" t="s">
        <v>158</v>
      </c>
      <c r="J52" s="3" t="s">
        <v>158</v>
      </c>
      <c r="K52" s="3" t="s">
        <v>158</v>
      </c>
      <c r="L52" s="116" t="s">
        <v>159</v>
      </c>
      <c r="M52" s="116" t="s">
        <v>159</v>
      </c>
      <c r="N52" s="116" t="s">
        <v>159</v>
      </c>
      <c r="O52" s="116" t="s">
        <v>159</v>
      </c>
      <c r="P52" s="116" t="s">
        <v>159</v>
      </c>
      <c r="Q52" s="116" t="s">
        <v>159</v>
      </c>
      <c r="R52" s="161"/>
      <c r="S52" s="188">
        <f t="shared" si="2"/>
        <v>213</v>
      </c>
    </row>
    <row r="53" spans="1:19" ht="38.25" x14ac:dyDescent="0.2">
      <c r="A53" s="188">
        <f t="shared" si="10"/>
        <v>214</v>
      </c>
      <c r="B53" s="168"/>
      <c r="C53" s="174"/>
      <c r="D53" s="170">
        <f>D49</f>
        <v>0.13574504647124475</v>
      </c>
      <c r="E53" s="170">
        <f>D53</f>
        <v>0.13574504647124475</v>
      </c>
      <c r="F53" s="175">
        <v>0</v>
      </c>
      <c r="G53" s="170">
        <v>0</v>
      </c>
      <c r="H53" s="175">
        <v>0</v>
      </c>
      <c r="I53" s="170">
        <v>0</v>
      </c>
      <c r="J53" s="170">
        <v>0</v>
      </c>
      <c r="K53" s="170">
        <v>0</v>
      </c>
      <c r="L53" s="170">
        <f>D53</f>
        <v>0.13574504647124475</v>
      </c>
      <c r="M53" s="170">
        <f>D53</f>
        <v>0.13574504647124475</v>
      </c>
      <c r="N53" s="170">
        <f>D53</f>
        <v>0.13574504647124475</v>
      </c>
      <c r="O53" s="174"/>
      <c r="P53" s="174"/>
      <c r="Q53" s="170">
        <f>D53</f>
        <v>0.13574504647124475</v>
      </c>
      <c r="R53" s="171" t="s">
        <v>317</v>
      </c>
      <c r="S53" s="188">
        <f t="shared" si="2"/>
        <v>214</v>
      </c>
    </row>
    <row r="54" spans="1:19" ht="30" x14ac:dyDescent="0.2">
      <c r="A54" s="188">
        <f t="shared" si="10"/>
        <v>215</v>
      </c>
      <c r="B54" s="172">
        <f>SUM(D54:Q54)</f>
        <v>5256273.6959863743</v>
      </c>
      <c r="C54" s="173"/>
      <c r="D54" s="176">
        <f t="shared" ref="D54:Q54" si="12">D47*D53</f>
        <v>732254.61057644931</v>
      </c>
      <c r="E54" s="176">
        <f t="shared" si="12"/>
        <v>732254.61057644931</v>
      </c>
      <c r="F54" s="176">
        <f t="shared" si="12"/>
        <v>0</v>
      </c>
      <c r="G54" s="176">
        <f t="shared" si="12"/>
        <v>0</v>
      </c>
      <c r="H54" s="176">
        <f t="shared" si="12"/>
        <v>0</v>
      </c>
      <c r="I54" s="176">
        <f t="shared" si="12"/>
        <v>0</v>
      </c>
      <c r="J54" s="176">
        <f t="shared" si="12"/>
        <v>0</v>
      </c>
      <c r="K54" s="176">
        <f t="shared" si="12"/>
        <v>0</v>
      </c>
      <c r="L54" s="176">
        <f t="shared" si="12"/>
        <v>261051.18023782098</v>
      </c>
      <c r="M54" s="176">
        <f t="shared" si="12"/>
        <v>261425.68610175449</v>
      </c>
      <c r="N54" s="176">
        <f t="shared" si="12"/>
        <v>1225982.8531852127</v>
      </c>
      <c r="O54" s="176">
        <f t="shared" si="12"/>
        <v>0</v>
      </c>
      <c r="P54" s="176">
        <f t="shared" si="12"/>
        <v>0</v>
      </c>
      <c r="Q54" s="176">
        <f t="shared" si="12"/>
        <v>2043304.7553086879</v>
      </c>
      <c r="R54" s="161" t="s">
        <v>352</v>
      </c>
      <c r="S54" s="188">
        <f t="shared" si="2"/>
        <v>215</v>
      </c>
    </row>
    <row r="55" spans="1:19" x14ac:dyDescent="0.2">
      <c r="A55" s="188"/>
      <c r="B55" s="177" t="s">
        <v>314</v>
      </c>
      <c r="C55" s="169"/>
      <c r="R55" s="178"/>
      <c r="S55" s="188"/>
    </row>
    <row r="56" spans="1:19" ht="42.75" customHeight="1" x14ac:dyDescent="0.2">
      <c r="A56" s="188">
        <f>A54+1</f>
        <v>216</v>
      </c>
      <c r="B56" s="172">
        <f>SUM(D56:Q56)</f>
        <v>-2916945.3252483769</v>
      </c>
      <c r="C56" s="169"/>
      <c r="D56" s="176">
        <f t="shared" ref="D56:Q56" si="13">D54-D50</f>
        <v>0</v>
      </c>
      <c r="E56" s="176">
        <f t="shared" si="13"/>
        <v>0</v>
      </c>
      <c r="F56" s="176">
        <f t="shared" si="13"/>
        <v>-357970.16774261947</v>
      </c>
      <c r="G56" s="176">
        <f t="shared" si="13"/>
        <v>-689610.25425311259</v>
      </c>
      <c r="H56" s="176">
        <f t="shared" si="13"/>
        <v>-689610.25425311259</v>
      </c>
      <c r="I56" s="176">
        <f t="shared" si="13"/>
        <v>-468674.17729011888</v>
      </c>
      <c r="J56" s="176">
        <f t="shared" si="13"/>
        <v>-468674.17729011888</v>
      </c>
      <c r="K56" s="176">
        <f t="shared" si="13"/>
        <v>-242406.29441929481</v>
      </c>
      <c r="L56" s="176">
        <f t="shared" si="13"/>
        <v>0</v>
      </c>
      <c r="M56" s="176">
        <f t="shared" si="13"/>
        <v>0</v>
      </c>
      <c r="N56" s="176">
        <f t="shared" si="13"/>
        <v>0</v>
      </c>
      <c r="O56" s="176">
        <f t="shared" si="13"/>
        <v>0</v>
      </c>
      <c r="P56" s="176">
        <f t="shared" si="13"/>
        <v>0</v>
      </c>
      <c r="Q56" s="176">
        <f t="shared" si="13"/>
        <v>0</v>
      </c>
      <c r="R56" s="171" t="s">
        <v>353</v>
      </c>
      <c r="S56" s="188">
        <f t="shared" si="2"/>
        <v>216</v>
      </c>
    </row>
    <row r="57" spans="1:19" x14ac:dyDescent="0.2">
      <c r="A57" s="188">
        <f>A56+1</f>
        <v>217</v>
      </c>
      <c r="B57" s="172"/>
      <c r="C57" s="169"/>
      <c r="D57" s="176"/>
      <c r="E57" s="176"/>
      <c r="F57" s="176"/>
      <c r="G57" s="176"/>
      <c r="H57" s="176"/>
      <c r="I57" s="176"/>
      <c r="J57" s="176"/>
      <c r="K57" s="176"/>
      <c r="L57" s="176"/>
      <c r="M57" s="176"/>
      <c r="N57" s="176"/>
      <c r="O57" s="176"/>
      <c r="P57" s="176"/>
      <c r="Q57" s="176"/>
      <c r="R57" s="179"/>
      <c r="S57" s="188">
        <f t="shared" si="2"/>
        <v>217</v>
      </c>
    </row>
    <row r="58" spans="1:19" x14ac:dyDescent="0.2">
      <c r="A58" s="188"/>
      <c r="B58" s="183" t="s">
        <v>354</v>
      </c>
      <c r="C58" s="169"/>
      <c r="D58" s="176"/>
      <c r="E58" s="176"/>
      <c r="F58" s="176"/>
      <c r="G58" s="176"/>
      <c r="H58" s="176"/>
      <c r="I58" s="176"/>
      <c r="J58" s="176"/>
      <c r="K58" s="176"/>
      <c r="L58" s="176"/>
      <c r="M58" s="176"/>
      <c r="N58" s="176"/>
      <c r="O58" s="176"/>
      <c r="P58" s="176"/>
      <c r="Q58" s="176"/>
      <c r="R58" s="179"/>
      <c r="S58" s="188"/>
    </row>
    <row r="59" spans="1:19" ht="87.75" customHeight="1" x14ac:dyDescent="0.2">
      <c r="A59" s="188">
        <f>A57+1</f>
        <v>218</v>
      </c>
      <c r="B59" s="172">
        <f>[13]Sheet1!$I$14</f>
        <v>7366110</v>
      </c>
      <c r="C59" s="169"/>
      <c r="D59" s="176"/>
      <c r="E59" s="176"/>
      <c r="F59" s="176"/>
      <c r="G59" s="176"/>
      <c r="H59" s="176"/>
      <c r="I59" s="176"/>
      <c r="J59" s="176"/>
      <c r="K59" s="176"/>
      <c r="L59" s="176"/>
      <c r="M59" s="176"/>
      <c r="N59" s="176"/>
      <c r="O59" s="176"/>
      <c r="P59" s="176"/>
      <c r="Q59" s="176"/>
      <c r="R59" s="171" t="s">
        <v>349</v>
      </c>
      <c r="S59" s="188">
        <f t="shared" si="2"/>
        <v>218</v>
      </c>
    </row>
    <row r="60" spans="1:19" x14ac:dyDescent="0.2">
      <c r="A60" s="188">
        <f>A59+1</f>
        <v>219</v>
      </c>
      <c r="B60" s="172"/>
      <c r="C60" s="169"/>
      <c r="D60" s="176"/>
      <c r="E60" s="176"/>
      <c r="F60" s="176"/>
      <c r="G60" s="176"/>
      <c r="H60" s="176"/>
      <c r="I60" s="176"/>
      <c r="J60" s="176"/>
      <c r="K60" s="176"/>
      <c r="L60" s="176"/>
      <c r="M60" s="176"/>
      <c r="N60" s="176"/>
      <c r="O60" s="176"/>
      <c r="P60" s="176"/>
      <c r="Q60" s="176"/>
      <c r="R60" s="179"/>
      <c r="S60" s="188"/>
    </row>
    <row r="61" spans="1:19" ht="15.75" thickBot="1" x14ac:dyDescent="0.25">
      <c r="A61" s="188">
        <f>A60+1</f>
        <v>220</v>
      </c>
      <c r="B61" s="184">
        <f>B56+B59</f>
        <v>4449164.6747516226</v>
      </c>
      <c r="C61" s="180"/>
      <c r="D61" s="180"/>
      <c r="E61" s="180"/>
      <c r="F61" s="180"/>
      <c r="G61" s="180"/>
      <c r="H61" s="180"/>
      <c r="I61" s="180"/>
      <c r="J61" s="180"/>
      <c r="K61" s="180"/>
      <c r="L61" s="180"/>
      <c r="M61" s="180"/>
      <c r="N61" s="180"/>
      <c r="O61" s="180"/>
      <c r="P61" s="180"/>
      <c r="Q61" s="180"/>
      <c r="R61" s="181" t="s">
        <v>371</v>
      </c>
      <c r="S61" s="188">
        <f t="shared" si="2"/>
        <v>220</v>
      </c>
    </row>
    <row r="62" spans="1:19" x14ac:dyDescent="0.2">
      <c r="A62" s="189"/>
    </row>
    <row r="63" spans="1:19" x14ac:dyDescent="0.2">
      <c r="A63" s="189"/>
      <c r="B63" s="182" t="s">
        <v>142</v>
      </c>
      <c r="C63" s="182"/>
      <c r="S63" s="188"/>
    </row>
    <row r="64" spans="1:19" ht="94.5" customHeight="1" x14ac:dyDescent="0.2">
      <c r="A64" s="189"/>
      <c r="B64" s="276" t="s">
        <v>318</v>
      </c>
      <c r="C64" s="276"/>
      <c r="D64" s="276"/>
      <c r="E64" s="276"/>
      <c r="F64" s="276"/>
      <c r="G64" s="276"/>
      <c r="H64" s="276"/>
      <c r="I64" s="276"/>
      <c r="J64" s="276"/>
      <c r="K64" s="276"/>
      <c r="L64" s="276"/>
      <c r="M64" s="276"/>
      <c r="N64" s="276"/>
      <c r="O64" s="276"/>
      <c r="P64" s="276"/>
      <c r="Q64" s="276"/>
      <c r="R64" s="276"/>
      <c r="S64" s="188"/>
    </row>
    <row r="65" spans="1:1" x14ac:dyDescent="0.2">
      <c r="A65" s="189"/>
    </row>
    <row r="66" spans="1:1" x14ac:dyDescent="0.2">
      <c r="A66" s="189"/>
    </row>
    <row r="67" spans="1:1" x14ac:dyDescent="0.2">
      <c r="A67" s="189"/>
    </row>
    <row r="68" spans="1:1" x14ac:dyDescent="0.2">
      <c r="A68" s="189"/>
    </row>
    <row r="69" spans="1:1" x14ac:dyDescent="0.2">
      <c r="A69" s="189"/>
    </row>
    <row r="70" spans="1:1" x14ac:dyDescent="0.2">
      <c r="A70" s="189"/>
    </row>
    <row r="71" spans="1:1" x14ac:dyDescent="0.2">
      <c r="A71" s="189"/>
    </row>
    <row r="72" spans="1:1" x14ac:dyDescent="0.2">
      <c r="A72" s="189"/>
    </row>
    <row r="73" spans="1:1" x14ac:dyDescent="0.2">
      <c r="A73" s="189"/>
    </row>
    <row r="74" spans="1:1" x14ac:dyDescent="0.2">
      <c r="A74" s="189"/>
    </row>
    <row r="75" spans="1:1" x14ac:dyDescent="0.2">
      <c r="A75" s="189"/>
    </row>
    <row r="76" spans="1:1" x14ac:dyDescent="0.2">
      <c r="A76" s="189"/>
    </row>
  </sheetData>
  <mergeCells count="12">
    <mergeCell ref="R38:R41"/>
    <mergeCell ref="R43:R46"/>
    <mergeCell ref="B64:R64"/>
    <mergeCell ref="B1:Q1"/>
    <mergeCell ref="B2:Q2"/>
    <mergeCell ref="B3:Q3"/>
    <mergeCell ref="B4:Q4"/>
    <mergeCell ref="B5:Q5"/>
    <mergeCell ref="D6:F6"/>
    <mergeCell ref="G6:H6"/>
    <mergeCell ref="I6:J6"/>
    <mergeCell ref="K6:M6"/>
  </mergeCells>
  <pageMargins left="0.45" right="0.45" top="0.75" bottom="0.75" header="0.3" footer="0.3"/>
  <pageSetup scale="50" fitToHeight="0" orientation="landscape" r:id="rId1"/>
  <headerFooter>
    <oddHeader xml:space="preserve">&amp;R&amp;"Calibri,Regular"Docket No. ER19-13-000, et al- Annual Update RY2024
&amp;F
</oddHeader>
  </headerFooter>
  <rowBreaks count="1" manualBreakCount="1">
    <brk id="57"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D07AEA-0146-4671-A325-88B5E2076C5E}">
  <sheetPr>
    <pageSetUpPr fitToPage="1"/>
  </sheetPr>
  <dimension ref="A5:Y53"/>
  <sheetViews>
    <sheetView showGridLines="0" view="pageBreakPreview" zoomScale="60" zoomScaleNormal="70" workbookViewId="0">
      <pane ySplit="14" topLeftCell="A27" activePane="bottomLeft" state="frozen"/>
      <selection activeCell="E7" sqref="E7"/>
      <selection pane="bottomLeft" activeCell="B7" sqref="B7:Q7"/>
    </sheetView>
  </sheetViews>
  <sheetFormatPr defaultColWidth="9.140625" defaultRowHeight="15" x14ac:dyDescent="0.2"/>
  <cols>
    <col min="1" max="1" width="6.140625" style="40" customWidth="1"/>
    <col min="2" max="2" width="3.42578125" style="40" customWidth="1"/>
    <col min="3" max="3" width="4.140625" style="40" customWidth="1"/>
    <col min="4" max="7" width="9.140625" style="40"/>
    <col min="8" max="10" width="9.140625" style="40" customWidth="1"/>
    <col min="11" max="11" width="16.140625" style="40" customWidth="1"/>
    <col min="12" max="12" width="10.42578125" style="40" customWidth="1"/>
    <col min="13" max="13" width="1.85546875" style="40" customWidth="1"/>
    <col min="14" max="14" width="22" style="47" bestFit="1" customWidth="1"/>
    <col min="15" max="15" width="16.28515625" style="40" bestFit="1" customWidth="1"/>
    <col min="16" max="16" width="15.85546875" style="40" bestFit="1" customWidth="1"/>
    <col min="17" max="17" width="25.140625" style="40" customWidth="1"/>
    <col min="18" max="18" width="18.7109375" style="40" bestFit="1" customWidth="1"/>
    <col min="19" max="19" width="7.140625" style="89" bestFit="1" customWidth="1"/>
    <col min="20" max="20" width="14.28515625" style="40" customWidth="1"/>
    <col min="21" max="21" width="13.140625" style="40" customWidth="1"/>
    <col min="22" max="22" width="14.28515625" style="40" customWidth="1"/>
    <col min="23" max="23" width="10.28515625" style="40" bestFit="1" customWidth="1"/>
    <col min="24" max="24" width="11.42578125" style="40" bestFit="1" customWidth="1"/>
    <col min="25" max="25" width="10.28515625" style="40" bestFit="1" customWidth="1"/>
    <col min="26" max="16384" width="9.140625" style="40"/>
  </cols>
  <sheetData>
    <row r="5" spans="1:20" x14ac:dyDescent="0.2">
      <c r="B5" s="282" t="s">
        <v>0</v>
      </c>
      <c r="C5" s="282"/>
      <c r="D5" s="282"/>
      <c r="E5" s="282"/>
      <c r="F5" s="282"/>
      <c r="G5" s="282"/>
      <c r="H5" s="282"/>
      <c r="I5" s="282"/>
      <c r="J5" s="282"/>
      <c r="K5" s="282"/>
      <c r="L5" s="282"/>
      <c r="M5" s="282"/>
      <c r="N5" s="282"/>
      <c r="O5" s="282"/>
      <c r="P5" s="282"/>
      <c r="Q5" s="282"/>
      <c r="R5" s="89"/>
    </row>
    <row r="6" spans="1:20" x14ac:dyDescent="0.2">
      <c r="B6" s="282" t="s">
        <v>64</v>
      </c>
      <c r="C6" s="282"/>
      <c r="D6" s="282"/>
      <c r="E6" s="282"/>
      <c r="F6" s="282"/>
      <c r="G6" s="282"/>
      <c r="H6" s="282"/>
      <c r="I6" s="282"/>
      <c r="J6" s="282"/>
      <c r="K6" s="282"/>
      <c r="L6" s="282"/>
      <c r="M6" s="282"/>
      <c r="N6" s="282"/>
      <c r="O6" s="282"/>
      <c r="P6" s="282"/>
      <c r="Q6" s="282"/>
      <c r="R6" s="89"/>
    </row>
    <row r="7" spans="1:20" x14ac:dyDescent="0.2">
      <c r="B7" s="282" t="s">
        <v>109</v>
      </c>
      <c r="C7" s="282"/>
      <c r="D7" s="282"/>
      <c r="E7" s="282"/>
      <c r="F7" s="282"/>
      <c r="G7" s="282"/>
      <c r="H7" s="282"/>
      <c r="I7" s="282"/>
      <c r="J7" s="282"/>
      <c r="K7" s="282"/>
      <c r="L7" s="282"/>
      <c r="M7" s="282"/>
      <c r="N7" s="282"/>
      <c r="O7" s="282"/>
      <c r="P7" s="282"/>
      <c r="Q7" s="282"/>
      <c r="R7" s="42"/>
    </row>
    <row r="8" spans="1:20" x14ac:dyDescent="0.2">
      <c r="B8" s="282" t="s">
        <v>163</v>
      </c>
      <c r="C8" s="282"/>
      <c r="D8" s="282"/>
      <c r="E8" s="282"/>
      <c r="F8" s="282"/>
      <c r="G8" s="282"/>
      <c r="H8" s="282"/>
      <c r="I8" s="282"/>
      <c r="J8" s="282"/>
      <c r="K8" s="282"/>
      <c r="L8" s="282"/>
      <c r="M8" s="282"/>
      <c r="N8" s="282"/>
      <c r="O8" s="282"/>
      <c r="P8" s="282"/>
      <c r="Q8" s="282"/>
      <c r="R8" s="42"/>
    </row>
    <row r="9" spans="1:20" x14ac:dyDescent="0.2">
      <c r="B9" s="282" t="s">
        <v>311</v>
      </c>
      <c r="C9" s="282"/>
      <c r="D9" s="282"/>
      <c r="E9" s="282"/>
      <c r="F9" s="282"/>
      <c r="G9" s="282"/>
      <c r="H9" s="282"/>
      <c r="I9" s="282"/>
      <c r="J9" s="282"/>
      <c r="K9" s="282"/>
      <c r="L9" s="282"/>
      <c r="M9" s="282"/>
      <c r="N9" s="282"/>
      <c r="O9" s="282"/>
      <c r="P9" s="282"/>
      <c r="Q9" s="282"/>
      <c r="R9" s="89"/>
    </row>
    <row r="10" spans="1:20" x14ac:dyDescent="0.2">
      <c r="B10" s="282" t="s">
        <v>196</v>
      </c>
      <c r="C10" s="282"/>
      <c r="D10" s="282"/>
      <c r="E10" s="282"/>
      <c r="F10" s="282"/>
      <c r="G10" s="282"/>
      <c r="H10" s="282"/>
      <c r="I10" s="282"/>
      <c r="J10" s="282"/>
      <c r="K10" s="282"/>
      <c r="L10" s="282"/>
      <c r="M10" s="282"/>
      <c r="N10" s="282"/>
      <c r="O10" s="282"/>
      <c r="P10" s="282"/>
      <c r="Q10" s="282"/>
      <c r="R10" s="89"/>
    </row>
    <row r="11" spans="1:20" x14ac:dyDescent="0.2">
      <c r="B11" s="89"/>
      <c r="C11" s="89"/>
      <c r="D11" s="89"/>
      <c r="E11" s="89"/>
      <c r="F11" s="89"/>
      <c r="G11" s="89"/>
      <c r="H11" s="89"/>
      <c r="I11" s="89"/>
      <c r="J11" s="89"/>
      <c r="K11" s="89"/>
      <c r="L11" s="89"/>
      <c r="M11" s="89"/>
      <c r="N11" s="89"/>
      <c r="O11" s="89"/>
      <c r="P11" s="89"/>
      <c r="Q11" s="89"/>
      <c r="R11" s="89"/>
    </row>
    <row r="12" spans="1:20" x14ac:dyDescent="0.2">
      <c r="B12" s="89"/>
      <c r="C12" s="89"/>
      <c r="D12" s="89"/>
      <c r="E12" s="89"/>
      <c r="F12" s="89"/>
      <c r="G12" s="89"/>
      <c r="H12" s="89"/>
      <c r="I12" s="89"/>
      <c r="J12" s="89"/>
      <c r="K12" s="89"/>
      <c r="L12" s="89"/>
      <c r="M12" s="89"/>
      <c r="N12" s="89"/>
      <c r="O12" s="89" t="s">
        <v>197</v>
      </c>
      <c r="P12" s="89"/>
      <c r="Q12" s="89"/>
      <c r="R12" s="89"/>
    </row>
    <row r="13" spans="1:20" ht="66" customHeight="1" x14ac:dyDescent="0.2">
      <c r="N13" s="283" t="s">
        <v>260</v>
      </c>
      <c r="O13" s="284"/>
      <c r="P13" s="285"/>
      <c r="T13" s="94"/>
    </row>
    <row r="14" spans="1:20" s="46" customFormat="1" ht="45.6" customHeight="1" x14ac:dyDescent="0.25">
      <c r="A14" s="43" t="s">
        <v>198</v>
      </c>
      <c r="B14" s="44" t="s">
        <v>199</v>
      </c>
      <c r="C14" s="44"/>
      <c r="D14" s="44"/>
      <c r="E14" s="44"/>
      <c r="F14" s="44"/>
      <c r="G14" s="44"/>
      <c r="H14" s="44"/>
      <c r="I14" s="44"/>
      <c r="J14" s="44"/>
      <c r="K14" s="44"/>
      <c r="L14" s="44"/>
      <c r="M14" s="44"/>
      <c r="N14" s="45" t="s">
        <v>200</v>
      </c>
      <c r="O14" s="45" t="s">
        <v>168</v>
      </c>
      <c r="P14" s="45" t="s">
        <v>201</v>
      </c>
      <c r="Q14" s="78" t="s">
        <v>202</v>
      </c>
      <c r="R14" s="45" t="s">
        <v>203</v>
      </c>
      <c r="S14" s="79" t="s">
        <v>204</v>
      </c>
    </row>
    <row r="15" spans="1:20" ht="30.75" customHeight="1" x14ac:dyDescent="0.2">
      <c r="A15" s="47">
        <v>100</v>
      </c>
      <c r="B15" s="49" t="s">
        <v>206</v>
      </c>
      <c r="C15" s="286" t="s">
        <v>319</v>
      </c>
      <c r="D15" s="286"/>
      <c r="E15" s="286"/>
      <c r="F15" s="286"/>
      <c r="G15" s="286"/>
      <c r="H15" s="286"/>
      <c r="I15" s="286"/>
      <c r="J15" s="286"/>
      <c r="K15" s="286"/>
      <c r="L15" s="88"/>
      <c r="M15" s="88"/>
      <c r="N15" s="50"/>
      <c r="O15" s="98"/>
      <c r="P15" s="47"/>
      <c r="Q15" s="47"/>
      <c r="R15" s="47"/>
    </row>
    <row r="16" spans="1:20" x14ac:dyDescent="0.2">
      <c r="A16" s="47">
        <f t="shared" ref="A16:A42" si="0">A15+1</f>
        <v>101</v>
      </c>
      <c r="C16" s="51"/>
      <c r="D16" s="281"/>
      <c r="E16" s="281"/>
      <c r="F16" s="281"/>
      <c r="G16" s="281"/>
      <c r="H16" s="281"/>
      <c r="I16" s="281"/>
      <c r="J16" s="281"/>
      <c r="K16" s="281"/>
      <c r="L16" s="87"/>
      <c r="M16" s="87"/>
      <c r="N16" s="99"/>
      <c r="O16" s="53">
        <f>[14]UTIL_Off_COMP!$C$7</f>
        <v>13122649.630000001</v>
      </c>
      <c r="P16" s="53">
        <f>SUM(N16:O16)</f>
        <v>13122649.630000001</v>
      </c>
      <c r="Q16" s="54"/>
      <c r="R16" s="56" t="s">
        <v>210</v>
      </c>
      <c r="S16" s="93"/>
    </row>
    <row r="17" spans="1:25" x14ac:dyDescent="0.2">
      <c r="A17" s="47"/>
      <c r="C17" s="51"/>
      <c r="D17" s="87"/>
      <c r="E17" s="87"/>
      <c r="F17" s="87"/>
      <c r="G17" s="87"/>
      <c r="H17" s="87"/>
      <c r="I17" s="87"/>
      <c r="J17" s="87"/>
      <c r="K17" s="87"/>
      <c r="L17" s="87"/>
      <c r="M17" s="87"/>
      <c r="N17" s="53"/>
      <c r="O17" s="53">
        <f>[14]UTIL_Off_COMP!$F$7</f>
        <v>619245.6</v>
      </c>
      <c r="P17" s="53">
        <f>SUM(N17:O17)</f>
        <v>619245.6</v>
      </c>
      <c r="Q17" s="54"/>
      <c r="R17" s="56" t="s">
        <v>248</v>
      </c>
    </row>
    <row r="18" spans="1:25" x14ac:dyDescent="0.2">
      <c r="A18" s="47"/>
      <c r="C18" s="51"/>
      <c r="D18" s="87"/>
      <c r="E18" s="87"/>
      <c r="F18" s="87"/>
      <c r="G18" s="87"/>
      <c r="H18" s="87"/>
      <c r="I18" s="87"/>
      <c r="J18" s="87"/>
      <c r="K18" s="87"/>
      <c r="L18" s="87"/>
      <c r="M18" s="87"/>
      <c r="N18" s="99">
        <f>'[15]Order Costs'!$S$17</f>
        <v>3630258.8732340001</v>
      </c>
      <c r="O18" s="99"/>
      <c r="P18" s="53">
        <f>SUM(N18:O18)</f>
        <v>3630258.8732340001</v>
      </c>
      <c r="Q18" s="54"/>
      <c r="R18" s="56" t="s">
        <v>249</v>
      </c>
      <c r="S18" s="93"/>
      <c r="W18" s="97"/>
    </row>
    <row r="19" spans="1:25" ht="27.6" customHeight="1" x14ac:dyDescent="0.2">
      <c r="A19" s="47">
        <f>A16+1</f>
        <v>102</v>
      </c>
      <c r="C19" s="286" t="s">
        <v>208</v>
      </c>
      <c r="D19" s="286"/>
      <c r="E19" s="286"/>
      <c r="F19" s="286"/>
      <c r="G19" s="286"/>
      <c r="H19" s="286"/>
      <c r="I19" s="286"/>
      <c r="J19" s="286"/>
      <c r="K19" s="286"/>
      <c r="L19" s="88"/>
      <c r="M19" s="88"/>
      <c r="N19" s="101">
        <f>SUM(N16:N18)</f>
        <v>3630258.8732340001</v>
      </c>
      <c r="O19" s="101">
        <f t="shared" ref="O19" si="1">SUM(O16:O18)</f>
        <v>13741895.23</v>
      </c>
      <c r="P19" s="101">
        <f>SUM(P16:P18)</f>
        <v>17372154.103234001</v>
      </c>
      <c r="Q19" s="54"/>
      <c r="R19" s="55"/>
      <c r="S19" s="89" t="s">
        <v>205</v>
      </c>
    </row>
    <row r="20" spans="1:25" ht="53.25" customHeight="1" x14ac:dyDescent="0.2">
      <c r="A20" s="47">
        <f t="shared" si="0"/>
        <v>103</v>
      </c>
      <c r="B20" s="41">
        <v>2</v>
      </c>
      <c r="C20" s="286" t="s">
        <v>360</v>
      </c>
      <c r="D20" s="286"/>
      <c r="E20" s="286"/>
      <c r="F20" s="286"/>
      <c r="G20" s="286"/>
      <c r="H20" s="286"/>
      <c r="I20" s="286"/>
      <c r="J20" s="286"/>
      <c r="K20" s="286"/>
      <c r="L20" s="88"/>
      <c r="M20" s="88"/>
      <c r="N20" s="99">
        <f>[16]Pivot_Elec!$C$78</f>
        <v>1586255.673471</v>
      </c>
      <c r="O20" s="191">
        <f>[14]UTIL_Off_COMP!$C$10</f>
        <v>11201639.1</v>
      </c>
      <c r="P20" s="53">
        <f>SUM(N20:O20)</f>
        <v>12787894.773471</v>
      </c>
      <c r="Q20" s="54"/>
      <c r="R20" s="56" t="s">
        <v>322</v>
      </c>
      <c r="T20" s="260" t="s">
        <v>372</v>
      </c>
      <c r="V20" s="94"/>
    </row>
    <row r="21" spans="1:25" ht="27.6" customHeight="1" x14ac:dyDescent="0.2">
      <c r="A21" s="47">
        <f t="shared" si="0"/>
        <v>104</v>
      </c>
      <c r="C21" s="286" t="s">
        <v>209</v>
      </c>
      <c r="D21" s="286"/>
      <c r="E21" s="286"/>
      <c r="F21" s="286"/>
      <c r="G21" s="286"/>
      <c r="H21" s="286"/>
      <c r="I21" s="286"/>
      <c r="J21" s="286"/>
      <c r="K21" s="286"/>
      <c r="L21" s="88"/>
      <c r="M21" s="88"/>
      <c r="N21" s="101">
        <f t="shared" ref="N21:O21" si="2">SUM(N20)</f>
        <v>1586255.673471</v>
      </c>
      <c r="O21" s="101">
        <f t="shared" si="2"/>
        <v>11201639.1</v>
      </c>
      <c r="P21" s="101">
        <f>SUM(P20)</f>
        <v>12787894.773471</v>
      </c>
      <c r="Q21" s="54"/>
      <c r="R21" s="55" t="s">
        <v>210</v>
      </c>
      <c r="S21" s="89" t="s">
        <v>207</v>
      </c>
    </row>
    <row r="22" spans="1:25" ht="42.75" customHeight="1" x14ac:dyDescent="0.2">
      <c r="A22" s="47">
        <f t="shared" si="0"/>
        <v>105</v>
      </c>
      <c r="B22" s="41">
        <v>3</v>
      </c>
      <c r="C22" s="286" t="s">
        <v>361</v>
      </c>
      <c r="D22" s="286"/>
      <c r="E22" s="286"/>
      <c r="F22" s="286"/>
      <c r="G22" s="286"/>
      <c r="H22" s="286"/>
      <c r="I22" s="286"/>
      <c r="J22" s="286"/>
      <c r="K22" s="286"/>
      <c r="N22" s="52"/>
      <c r="O22" s="52"/>
      <c r="P22" s="52"/>
      <c r="Q22" s="54"/>
      <c r="R22" s="56"/>
    </row>
    <row r="23" spans="1:25" ht="18.600000000000001" customHeight="1" x14ac:dyDescent="0.2">
      <c r="A23" s="47">
        <f t="shared" si="0"/>
        <v>106</v>
      </c>
      <c r="C23" s="41" t="s">
        <v>211</v>
      </c>
      <c r="D23" s="289" t="s">
        <v>212</v>
      </c>
      <c r="E23" s="289"/>
      <c r="F23" s="289"/>
      <c r="G23" s="289"/>
      <c r="H23" s="289"/>
      <c r="I23" s="289"/>
      <c r="J23" s="289"/>
      <c r="K23" s="289"/>
      <c r="L23" s="87"/>
      <c r="M23" s="87"/>
      <c r="N23" s="57"/>
      <c r="O23" s="52"/>
      <c r="P23" s="52"/>
      <c r="Q23" s="54"/>
      <c r="R23" s="56"/>
    </row>
    <row r="24" spans="1:25" x14ac:dyDescent="0.2">
      <c r="A24" s="47">
        <f t="shared" si="0"/>
        <v>107</v>
      </c>
      <c r="D24" s="58" t="s">
        <v>213</v>
      </c>
      <c r="N24" s="99">
        <f>[17]Sheet1!$F$13</f>
        <v>81053.279999999999</v>
      </c>
      <c r="O24" s="99">
        <f>[10]Sheet1!$F$14</f>
        <v>396995.424</v>
      </c>
      <c r="P24" s="53">
        <v>758539.81730523962</v>
      </c>
      <c r="Q24" s="59" t="s">
        <v>214</v>
      </c>
      <c r="R24" s="56"/>
    </row>
    <row r="25" spans="1:25" x14ac:dyDescent="0.2">
      <c r="A25" s="47">
        <f t="shared" si="0"/>
        <v>108</v>
      </c>
      <c r="D25" s="58" t="s">
        <v>215</v>
      </c>
      <c r="N25" s="99">
        <f>[17]Sheet1!$E$13</f>
        <v>5648.94</v>
      </c>
      <c r="O25" s="99">
        <f>[10]Sheet1!$E$14</f>
        <v>26815.233899999999</v>
      </c>
      <c r="P25" s="53">
        <v>54771.452588694301</v>
      </c>
      <c r="Q25" s="59" t="s">
        <v>216</v>
      </c>
      <c r="R25" s="56"/>
    </row>
    <row r="26" spans="1:25" x14ac:dyDescent="0.2">
      <c r="A26" s="47">
        <f t="shared" si="0"/>
        <v>109</v>
      </c>
      <c r="D26" s="58" t="s">
        <v>217</v>
      </c>
      <c r="N26" s="99">
        <f>[17]Sheet1!$D$13</f>
        <v>616.77</v>
      </c>
      <c r="O26" s="99">
        <f>[10]Sheet1!$D$14</f>
        <v>3194.7930000000001</v>
      </c>
      <c r="P26" s="53">
        <v>6033.4457250823179</v>
      </c>
      <c r="Q26" s="59" t="s">
        <v>218</v>
      </c>
      <c r="R26" s="56"/>
    </row>
    <row r="27" spans="1:25" x14ac:dyDescent="0.2">
      <c r="A27" s="47">
        <f t="shared" si="0"/>
        <v>110</v>
      </c>
      <c r="D27" s="58" t="s">
        <v>219</v>
      </c>
      <c r="N27" s="99"/>
      <c r="O27" s="99">
        <v>0</v>
      </c>
      <c r="P27" s="53">
        <v>-59897.999999999993</v>
      </c>
      <c r="Q27" s="59"/>
      <c r="R27" s="56"/>
    </row>
    <row r="28" spans="1:25" x14ac:dyDescent="0.2">
      <c r="A28" s="47">
        <f t="shared" si="0"/>
        <v>111</v>
      </c>
      <c r="D28" s="58" t="s">
        <v>220</v>
      </c>
      <c r="N28" s="99">
        <f>SUM([17]Sheet1!$B$14:$C$14)</f>
        <v>203.469651</v>
      </c>
      <c r="O28" s="99">
        <f>[10]Sheet1!$C$14</f>
        <v>1635.3813</v>
      </c>
      <c r="P28" s="53">
        <v>782.38847362855495</v>
      </c>
      <c r="Q28" s="59" t="s">
        <v>221</v>
      </c>
      <c r="R28" s="56"/>
    </row>
    <row r="29" spans="1:25" x14ac:dyDescent="0.2">
      <c r="A29" s="47">
        <f t="shared" si="0"/>
        <v>112</v>
      </c>
      <c r="D29" s="58" t="s">
        <v>222</v>
      </c>
      <c r="N29" s="99"/>
      <c r="O29" s="99">
        <v>0</v>
      </c>
      <c r="P29" s="53">
        <v>15057.463430372065</v>
      </c>
      <c r="Q29" s="59" t="s">
        <v>223</v>
      </c>
      <c r="R29" s="56"/>
    </row>
    <row r="30" spans="1:25" x14ac:dyDescent="0.2">
      <c r="A30" s="47">
        <f t="shared" si="0"/>
        <v>113</v>
      </c>
      <c r="D30" s="58" t="s">
        <v>224</v>
      </c>
      <c r="N30" s="99"/>
      <c r="O30" s="99">
        <v>0</v>
      </c>
      <c r="P30" s="53">
        <v>3892.5300772968872</v>
      </c>
      <c r="Q30" s="59" t="s">
        <v>223</v>
      </c>
      <c r="R30" s="56"/>
    </row>
    <row r="31" spans="1:25" ht="23.45" customHeight="1" x14ac:dyDescent="0.2">
      <c r="A31" s="47">
        <f t="shared" si="0"/>
        <v>114</v>
      </c>
      <c r="C31" s="41" t="s">
        <v>225</v>
      </c>
      <c r="D31" s="58"/>
      <c r="N31" s="101">
        <f>SUM(N24:N30)</f>
        <v>87522.459651000012</v>
      </c>
      <c r="O31" s="101">
        <f>SUM(O24:O30)</f>
        <v>428640.8322</v>
      </c>
      <c r="P31" s="101">
        <f>SUM(P24:P30)</f>
        <v>779179.09760031372</v>
      </c>
      <c r="Q31" s="62"/>
      <c r="R31" s="55" t="s">
        <v>253</v>
      </c>
      <c r="Y31" s="63"/>
    </row>
    <row r="32" spans="1:25" ht="24" customHeight="1" x14ac:dyDescent="0.2">
      <c r="A32" s="47">
        <f t="shared" si="0"/>
        <v>115</v>
      </c>
      <c r="B32" s="41"/>
      <c r="C32" s="41" t="s">
        <v>227</v>
      </c>
      <c r="D32" s="289" t="s">
        <v>228</v>
      </c>
      <c r="E32" s="289"/>
      <c r="F32" s="289"/>
      <c r="G32" s="289"/>
      <c r="H32" s="289"/>
      <c r="I32" s="289"/>
      <c r="J32" s="289"/>
      <c r="K32" s="289"/>
      <c r="N32" s="84"/>
      <c r="O32" s="52"/>
      <c r="P32" s="52"/>
      <c r="Q32" s="54"/>
      <c r="R32" s="56"/>
    </row>
    <row r="33" spans="1:25" x14ac:dyDescent="0.2">
      <c r="A33" s="47">
        <f t="shared" si="0"/>
        <v>116</v>
      </c>
      <c r="D33" s="58" t="s">
        <v>229</v>
      </c>
      <c r="N33" s="99">
        <f>[17]Sheet1!$G$14</f>
        <v>440609.47327781998</v>
      </c>
      <c r="O33" s="99">
        <f>[10]Sheet1!$I$14</f>
        <v>0</v>
      </c>
      <c r="P33" s="53">
        <v>360095.18000000005</v>
      </c>
      <c r="Q33" s="59" t="s">
        <v>214</v>
      </c>
      <c r="R33" s="64"/>
    </row>
    <row r="34" spans="1:25" x14ac:dyDescent="0.2">
      <c r="A34" s="47">
        <f t="shared" si="0"/>
        <v>117</v>
      </c>
      <c r="D34" s="58" t="s">
        <v>230</v>
      </c>
      <c r="N34" s="99">
        <f>[10]Sheet1!$J$6</f>
        <v>0</v>
      </c>
      <c r="O34" s="99">
        <f>[10]Sheet1!$J$14</f>
        <v>0</v>
      </c>
      <c r="P34" s="53">
        <v>4500</v>
      </c>
      <c r="Q34" s="59" t="s">
        <v>216</v>
      </c>
      <c r="R34" s="64"/>
    </row>
    <row r="35" spans="1:25" ht="23.45" customHeight="1" x14ac:dyDescent="0.2">
      <c r="A35" s="47">
        <f t="shared" si="0"/>
        <v>118</v>
      </c>
      <c r="C35" s="41" t="s">
        <v>231</v>
      </c>
      <c r="D35" s="58"/>
      <c r="N35" s="60">
        <f>SUM(N33:N34)</f>
        <v>440609.47327781998</v>
      </c>
      <c r="O35" s="60">
        <f>SUM(O33:O34)</f>
        <v>0</v>
      </c>
      <c r="P35" s="107">
        <f>SUM(P33:P34)</f>
        <v>364595.18000000005</v>
      </c>
      <c r="Q35" s="62"/>
      <c r="R35" s="55" t="s">
        <v>253</v>
      </c>
      <c r="Y35" s="63"/>
    </row>
    <row r="36" spans="1:25" x14ac:dyDescent="0.2">
      <c r="A36" s="47">
        <f t="shared" si="0"/>
        <v>119</v>
      </c>
      <c r="D36" s="58"/>
      <c r="N36" s="102"/>
      <c r="O36" s="103"/>
      <c r="P36" s="103"/>
      <c r="R36" s="56"/>
    </row>
    <row r="37" spans="1:25" x14ac:dyDescent="0.2">
      <c r="A37" s="47">
        <f t="shared" si="0"/>
        <v>120</v>
      </c>
      <c r="C37" s="41" t="s">
        <v>232</v>
      </c>
      <c r="D37" s="41" t="s">
        <v>233</v>
      </c>
      <c r="N37" s="99">
        <f>[17]Sheet1!$H$14</f>
        <v>46947.788166509999</v>
      </c>
      <c r="O37" s="99">
        <f>[10]Sheet1!$G$14</f>
        <v>287695.29476100003</v>
      </c>
      <c r="P37" s="99">
        <v>491670.37000000005</v>
      </c>
      <c r="Q37" s="59" t="s">
        <v>234</v>
      </c>
      <c r="R37" s="95" t="s">
        <v>253</v>
      </c>
      <c r="Y37" s="63"/>
    </row>
    <row r="38" spans="1:25" x14ac:dyDescent="0.2">
      <c r="A38" s="47">
        <f t="shared" si="0"/>
        <v>121</v>
      </c>
      <c r="C38" s="41" t="s">
        <v>235</v>
      </c>
      <c r="D38" s="41" t="s">
        <v>236</v>
      </c>
      <c r="N38" s="261">
        <f>[10]Sheet1!$H$20</f>
        <v>155718.17114237999</v>
      </c>
      <c r="O38" s="99">
        <f>[10]Sheet1!$H$14</f>
        <v>507923.89378500002</v>
      </c>
      <c r="P38" s="99">
        <v>980709.09000000008</v>
      </c>
      <c r="Q38" s="59" t="s">
        <v>237</v>
      </c>
      <c r="R38" s="95" t="s">
        <v>253</v>
      </c>
      <c r="S38" s="85"/>
      <c r="Y38" s="63"/>
    </row>
    <row r="39" spans="1:25" x14ac:dyDescent="0.2">
      <c r="A39" s="47">
        <f t="shared" si="0"/>
        <v>122</v>
      </c>
      <c r="C39" s="41" t="s">
        <v>238</v>
      </c>
      <c r="D39" s="41" t="s">
        <v>239</v>
      </c>
      <c r="E39" s="66"/>
      <c r="F39" s="66"/>
      <c r="G39" s="66"/>
      <c r="H39" s="66"/>
      <c r="I39" s="66"/>
      <c r="J39" s="66"/>
      <c r="K39" s="66"/>
      <c r="L39" s="66"/>
      <c r="M39" s="66"/>
      <c r="N39" s="99">
        <v>0</v>
      </c>
      <c r="O39" s="99">
        <v>0</v>
      </c>
      <c r="P39" s="99">
        <v>29584.044334014168</v>
      </c>
      <c r="Q39" s="59" t="s">
        <v>240</v>
      </c>
      <c r="R39" s="96" t="s">
        <v>253</v>
      </c>
      <c r="U39" s="67"/>
      <c r="Y39" s="63"/>
    </row>
    <row r="40" spans="1:25" ht="28.9" customHeight="1" x14ac:dyDescent="0.2">
      <c r="A40" s="47">
        <f t="shared" si="0"/>
        <v>123</v>
      </c>
      <c r="C40" s="41" t="s">
        <v>241</v>
      </c>
      <c r="D40" s="66"/>
      <c r="E40" s="66"/>
      <c r="F40" s="66"/>
      <c r="G40" s="66"/>
      <c r="H40" s="66"/>
      <c r="I40" s="66"/>
      <c r="J40" s="66"/>
      <c r="K40" s="66"/>
      <c r="L40" s="66"/>
      <c r="M40" s="66"/>
      <c r="N40" s="68">
        <f>N38+N37+N31+N39+N35</f>
        <v>730797.89223771007</v>
      </c>
      <c r="O40" s="68">
        <f>O38+O37+O31+O39+O35</f>
        <v>1224260.0207460001</v>
      </c>
      <c r="P40" s="68">
        <f>P38+P37+P31+P39+P35</f>
        <v>2645737.7819343279</v>
      </c>
      <c r="Q40" s="59"/>
      <c r="R40" s="69"/>
      <c r="S40" s="80" t="s">
        <v>242</v>
      </c>
      <c r="U40" s="67"/>
      <c r="Y40" s="63"/>
    </row>
    <row r="41" spans="1:25" ht="15.75" thickBot="1" x14ac:dyDescent="0.25">
      <c r="A41" s="47">
        <f t="shared" si="0"/>
        <v>124</v>
      </c>
      <c r="D41" s="287" t="s">
        <v>243</v>
      </c>
      <c r="E41" s="287"/>
      <c r="F41" s="287"/>
      <c r="G41" s="287"/>
      <c r="H41" s="287"/>
      <c r="I41" s="287"/>
      <c r="J41" s="287"/>
      <c r="K41" s="287"/>
      <c r="L41" s="2"/>
      <c r="M41" s="2"/>
      <c r="N41" s="70">
        <f>N19+N21+N40</f>
        <v>5947312.4389427099</v>
      </c>
      <c r="O41" s="70">
        <f>O19+O21+O40</f>
        <v>26167794.350745998</v>
      </c>
      <c r="P41" s="70">
        <f>P19+P21+P40</f>
        <v>32805786.658639327</v>
      </c>
      <c r="Q41" s="71"/>
      <c r="R41" s="72"/>
      <c r="T41" s="63"/>
    </row>
    <row r="42" spans="1:25" ht="15.75" thickTop="1" x14ac:dyDescent="0.2">
      <c r="A42" s="47">
        <f t="shared" si="0"/>
        <v>125</v>
      </c>
      <c r="C42" s="73"/>
      <c r="D42" s="74"/>
      <c r="E42" s="74"/>
      <c r="F42" s="74"/>
      <c r="G42" s="74"/>
      <c r="H42" s="74"/>
      <c r="I42" s="74"/>
      <c r="J42" s="74"/>
      <c r="K42" s="74"/>
      <c r="L42" s="2"/>
      <c r="M42" s="2"/>
      <c r="N42" s="61"/>
      <c r="O42" s="61"/>
      <c r="P42" s="61"/>
      <c r="Q42" s="71"/>
      <c r="R42" s="71"/>
      <c r="S42" s="80"/>
      <c r="T42" s="63"/>
    </row>
    <row r="43" spans="1:25" x14ac:dyDescent="0.2">
      <c r="A43" s="47"/>
      <c r="C43" s="40" t="s">
        <v>252</v>
      </c>
      <c r="N43" s="48"/>
      <c r="O43" s="65"/>
      <c r="P43" s="75"/>
    </row>
    <row r="44" spans="1:25" ht="15" customHeight="1" x14ac:dyDescent="0.2">
      <c r="A44" s="47"/>
      <c r="B44" s="47" t="s">
        <v>244</v>
      </c>
      <c r="C44" s="288" t="s">
        <v>245</v>
      </c>
      <c r="D44" s="288"/>
      <c r="E44" s="288"/>
      <c r="F44" s="288"/>
      <c r="G44" s="288"/>
      <c r="H44" s="288"/>
      <c r="I44" s="288"/>
      <c r="J44" s="288"/>
      <c r="K44" s="288"/>
      <c r="L44" s="288"/>
      <c r="M44" s="288"/>
      <c r="N44" s="288"/>
      <c r="O44" s="288"/>
      <c r="P44" s="288"/>
      <c r="Q44" s="288"/>
      <c r="R44" s="1"/>
      <c r="X44" s="63"/>
    </row>
    <row r="45" spans="1:25" ht="15" customHeight="1" x14ac:dyDescent="0.2">
      <c r="A45" s="47"/>
      <c r="B45" s="47" t="s">
        <v>246</v>
      </c>
      <c r="C45" s="281" t="s">
        <v>320</v>
      </c>
      <c r="D45" s="281"/>
      <c r="E45" s="281"/>
      <c r="F45" s="281"/>
      <c r="G45" s="281"/>
      <c r="H45" s="281"/>
      <c r="I45" s="281"/>
      <c r="J45" s="281"/>
      <c r="K45" s="281"/>
      <c r="L45" s="281"/>
      <c r="M45" s="281"/>
      <c r="N45" s="281"/>
      <c r="O45" s="281"/>
      <c r="P45" s="281"/>
      <c r="Q45" s="281"/>
      <c r="R45" s="87"/>
    </row>
    <row r="46" spans="1:25" ht="13.9" customHeight="1" x14ac:dyDescent="0.2">
      <c r="A46" s="47"/>
      <c r="B46" s="47" t="s">
        <v>247</v>
      </c>
      <c r="C46" s="281" t="s">
        <v>321</v>
      </c>
      <c r="D46" s="281"/>
      <c r="E46" s="281"/>
      <c r="F46" s="281"/>
      <c r="G46" s="281"/>
      <c r="H46" s="281"/>
      <c r="I46" s="281"/>
      <c r="J46" s="281"/>
      <c r="K46" s="281"/>
      <c r="L46" s="281"/>
      <c r="M46" s="281"/>
      <c r="N46" s="281"/>
      <c r="O46" s="281"/>
      <c r="P46" s="281"/>
      <c r="Q46" s="281"/>
      <c r="R46" s="87"/>
    </row>
    <row r="47" spans="1:25" x14ac:dyDescent="0.2">
      <c r="A47" s="47"/>
      <c r="O47" s="67"/>
      <c r="P47" s="67"/>
      <c r="Q47" s="67"/>
      <c r="R47" s="67"/>
    </row>
    <row r="48" spans="1:25" x14ac:dyDescent="0.2">
      <c r="A48" s="47">
        <v>200</v>
      </c>
      <c r="O48" s="67"/>
      <c r="P48" s="67"/>
      <c r="Q48" s="67"/>
      <c r="R48" s="67"/>
    </row>
    <row r="49" spans="1:16" x14ac:dyDescent="0.2">
      <c r="A49" s="47">
        <f>A48+1</f>
        <v>201</v>
      </c>
      <c r="L49" s="40" t="s">
        <v>210</v>
      </c>
      <c r="N49" s="52">
        <f t="shared" ref="N49:P49" si="3">N16+N21</f>
        <v>1586255.673471</v>
      </c>
      <c r="O49" s="52">
        <f t="shared" si="3"/>
        <v>24324288.73</v>
      </c>
      <c r="P49" s="52">
        <f t="shared" si="3"/>
        <v>25910544.403471</v>
      </c>
    </row>
    <row r="50" spans="1:16" x14ac:dyDescent="0.2">
      <c r="A50" s="47">
        <f t="shared" ref="A50:A53" si="4">A49+1</f>
        <v>202</v>
      </c>
      <c r="L50" s="40" t="s">
        <v>248</v>
      </c>
      <c r="N50" s="52">
        <f t="shared" ref="N50:P51" si="5">N17</f>
        <v>0</v>
      </c>
      <c r="O50" s="52">
        <f t="shared" si="5"/>
        <v>619245.6</v>
      </c>
      <c r="P50" s="52">
        <f t="shared" si="5"/>
        <v>619245.6</v>
      </c>
    </row>
    <row r="51" spans="1:16" x14ac:dyDescent="0.2">
      <c r="A51" s="47">
        <f t="shared" si="4"/>
        <v>203</v>
      </c>
      <c r="L51" s="40" t="s">
        <v>249</v>
      </c>
      <c r="N51" s="52">
        <f>N18+N40-N29-N30</f>
        <v>4361056.7654717099</v>
      </c>
      <c r="O51" s="52">
        <f t="shared" si="5"/>
        <v>0</v>
      </c>
      <c r="P51" s="52">
        <f t="shared" si="5"/>
        <v>3630258.8732340001</v>
      </c>
    </row>
    <row r="52" spans="1:16" x14ac:dyDescent="0.2">
      <c r="A52" s="47">
        <f t="shared" si="4"/>
        <v>204</v>
      </c>
      <c r="L52" s="40" t="s">
        <v>226</v>
      </c>
      <c r="N52" s="52">
        <f>N29+N30</f>
        <v>0</v>
      </c>
      <c r="O52" s="52">
        <f t="shared" ref="O52:P52" si="6">O39+O38+O37+O31+O35</f>
        <v>1224260.0207460001</v>
      </c>
      <c r="P52" s="52">
        <f t="shared" si="6"/>
        <v>2645737.7819343284</v>
      </c>
    </row>
    <row r="53" spans="1:16" x14ac:dyDescent="0.2">
      <c r="A53" s="47">
        <f t="shared" si="4"/>
        <v>205</v>
      </c>
      <c r="N53" s="76">
        <f>SUM(N49:N52)</f>
        <v>5947312.4389427099</v>
      </c>
      <c r="O53" s="76">
        <f>SUM(O49:O52)</f>
        <v>26167794.350746002</v>
      </c>
      <c r="P53" s="77">
        <f>SUM(P49:P52)</f>
        <v>32805786.65863933</v>
      </c>
    </row>
  </sheetData>
  <mergeCells count="19">
    <mergeCell ref="D41:K41"/>
    <mergeCell ref="C44:Q44"/>
    <mergeCell ref="C45:Q45"/>
    <mergeCell ref="C46:Q46"/>
    <mergeCell ref="C19:K19"/>
    <mergeCell ref="C20:K20"/>
    <mergeCell ref="C21:K21"/>
    <mergeCell ref="C22:K22"/>
    <mergeCell ref="D23:K23"/>
    <mergeCell ref="D32:K32"/>
    <mergeCell ref="D16:K16"/>
    <mergeCell ref="B5:Q5"/>
    <mergeCell ref="B6:Q6"/>
    <mergeCell ref="B7:Q7"/>
    <mergeCell ref="B8:Q8"/>
    <mergeCell ref="B9:Q9"/>
    <mergeCell ref="B10:Q10"/>
    <mergeCell ref="N13:P13"/>
    <mergeCell ref="C15:K15"/>
  </mergeCells>
  <pageMargins left="0.45" right="0.45" top="0.75" bottom="0.75" header="0.3" footer="0.3"/>
  <pageSetup scale="64" fitToHeight="0" orientation="landscape" r:id="rId1"/>
  <headerFooter>
    <oddHeader xml:space="preserve">&amp;R&amp;"Calibri,Regular"Docket No. ER19-13-000, et al- Annual Update RY2024
&amp;F
</oddHeader>
  </headerFooter>
  <customProperties>
    <customPr name="_pios_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0C0953-8685-4974-BFB6-5D65AF0874D1}">
  <sheetPr>
    <pageSetUpPr fitToPage="1"/>
  </sheetPr>
  <dimension ref="A1:H20"/>
  <sheetViews>
    <sheetView view="pageBreakPreview" zoomScale="60" workbookViewId="0">
      <selection activeCell="E7" sqref="E7"/>
    </sheetView>
  </sheetViews>
  <sheetFormatPr defaultRowHeight="12.75" x14ac:dyDescent="0.2"/>
  <cols>
    <col min="1" max="1" width="5.7109375" style="31" customWidth="1"/>
    <col min="2" max="2" width="29.140625" style="34" bestFit="1" customWidth="1"/>
    <col min="3" max="5" width="12.7109375" customWidth="1"/>
    <col min="6" max="6" width="10.140625" bestFit="1" customWidth="1"/>
    <col min="7" max="7" width="5.7109375" style="31" customWidth="1"/>
    <col min="8" max="8" width="9.140625" customWidth="1"/>
  </cols>
  <sheetData>
    <row r="1" spans="1:8" ht="15" x14ac:dyDescent="0.25">
      <c r="A1" s="270" t="s">
        <v>0</v>
      </c>
      <c r="B1" s="270"/>
      <c r="C1" s="270"/>
      <c r="D1" s="270"/>
      <c r="E1" s="270"/>
      <c r="F1" s="270"/>
      <c r="G1" s="270"/>
    </row>
    <row r="2" spans="1:8" ht="15" x14ac:dyDescent="0.25">
      <c r="A2" s="270" t="s">
        <v>64</v>
      </c>
      <c r="B2" s="270"/>
      <c r="C2" s="270"/>
      <c r="D2" s="270"/>
      <c r="E2" s="270"/>
      <c r="F2" s="270"/>
      <c r="G2" s="270"/>
    </row>
    <row r="3" spans="1:8" ht="15" x14ac:dyDescent="0.25">
      <c r="A3" s="270" t="s">
        <v>109</v>
      </c>
      <c r="B3" s="270"/>
      <c r="C3" s="270"/>
      <c r="D3" s="270"/>
      <c r="E3" s="270"/>
      <c r="F3" s="270"/>
      <c r="G3" s="270"/>
    </row>
    <row r="4" spans="1:8" ht="15" x14ac:dyDescent="0.25">
      <c r="A4" s="270" t="s">
        <v>163</v>
      </c>
      <c r="B4" s="270"/>
      <c r="C4" s="270"/>
      <c r="D4" s="270"/>
      <c r="E4" s="270"/>
      <c r="F4" s="270"/>
      <c r="G4" s="270"/>
    </row>
    <row r="5" spans="1:8" ht="15" x14ac:dyDescent="0.25">
      <c r="A5" s="270" t="s">
        <v>172</v>
      </c>
      <c r="B5" s="270"/>
      <c r="C5" s="270"/>
      <c r="D5" s="270"/>
      <c r="E5" s="270"/>
      <c r="F5" s="270"/>
      <c r="G5" s="270"/>
    </row>
    <row r="8" spans="1:8" ht="62.25" customHeight="1" x14ac:dyDescent="0.25">
      <c r="C8" s="290" t="s">
        <v>262</v>
      </c>
      <c r="D8" s="291"/>
      <c r="E8" s="38"/>
    </row>
    <row r="9" spans="1:8" ht="15" x14ac:dyDescent="0.25">
      <c r="A9" s="21" t="s">
        <v>59</v>
      </c>
      <c r="B9" s="33" t="s">
        <v>60</v>
      </c>
      <c r="C9" s="32" t="s">
        <v>168</v>
      </c>
      <c r="D9" s="32" t="s">
        <v>174</v>
      </c>
      <c r="E9" s="32" t="s">
        <v>175</v>
      </c>
      <c r="F9" s="22" t="s">
        <v>61</v>
      </c>
      <c r="G9" s="21" t="s">
        <v>59</v>
      </c>
    </row>
    <row r="10" spans="1:8" ht="15" x14ac:dyDescent="0.25">
      <c r="A10" s="31">
        <v>101</v>
      </c>
      <c r="B10" s="34" t="s">
        <v>263</v>
      </c>
      <c r="C10" s="15">
        <f>[11]NQ_GL!$C$19</f>
        <v>3570163.3178610001</v>
      </c>
      <c r="D10" s="15">
        <f>[11]NQ_GL!$D$19</f>
        <v>465670.13133900001</v>
      </c>
      <c r="E10" s="26">
        <f>SUM(C10:D10)</f>
        <v>4035833.4492000001</v>
      </c>
      <c r="F10" s="27" t="s">
        <v>112</v>
      </c>
      <c r="G10" s="31">
        <f>A10</f>
        <v>101</v>
      </c>
    </row>
    <row r="11" spans="1:8" x14ac:dyDescent="0.2">
      <c r="A11" s="31">
        <f>A10+1</f>
        <v>102</v>
      </c>
      <c r="G11" s="31">
        <f>A11</f>
        <v>102</v>
      </c>
    </row>
    <row r="12" spans="1:8" ht="15" x14ac:dyDescent="0.25">
      <c r="A12" s="31">
        <f>A11+1</f>
        <v>103</v>
      </c>
      <c r="B12" s="34" t="s">
        <v>169</v>
      </c>
      <c r="C12" s="35">
        <v>0.99</v>
      </c>
      <c r="D12" s="35">
        <v>0.99</v>
      </c>
      <c r="E12" s="26"/>
      <c r="F12" s="27" t="s">
        <v>170</v>
      </c>
      <c r="G12" s="31">
        <f>A12</f>
        <v>103</v>
      </c>
      <c r="H12" s="86"/>
    </row>
    <row r="13" spans="1:8" x14ac:dyDescent="0.2">
      <c r="A13" s="31">
        <f>A12+1</f>
        <v>104</v>
      </c>
      <c r="G13" s="31">
        <f>A13</f>
        <v>104</v>
      </c>
    </row>
    <row r="14" spans="1:8" x14ac:dyDescent="0.2">
      <c r="A14" s="31">
        <f>A13+1</f>
        <v>105</v>
      </c>
      <c r="B14" s="34" t="s">
        <v>173</v>
      </c>
      <c r="C14" s="36">
        <f>C10*C12</f>
        <v>3534461.6846823902</v>
      </c>
      <c r="D14" s="36">
        <f>D10*D12</f>
        <v>461013.43002561003</v>
      </c>
      <c r="E14" s="36">
        <f>SUM(C14:D14)</f>
        <v>3995475.1147080003</v>
      </c>
      <c r="G14" s="31">
        <f>A14</f>
        <v>105</v>
      </c>
    </row>
    <row r="16" spans="1:8" x14ac:dyDescent="0.2">
      <c r="C16" s="37"/>
    </row>
    <row r="17" spans="1:1" x14ac:dyDescent="0.2">
      <c r="A17" s="14" t="s">
        <v>142</v>
      </c>
    </row>
    <row r="18" spans="1:1" x14ac:dyDescent="0.2">
      <c r="A18" s="29" t="s">
        <v>264</v>
      </c>
    </row>
    <row r="19" spans="1:1" x14ac:dyDescent="0.2">
      <c r="A19" s="29" t="s">
        <v>176</v>
      </c>
    </row>
    <row r="20" spans="1:1" x14ac:dyDescent="0.2">
      <c r="A20" s="29" t="s">
        <v>171</v>
      </c>
    </row>
  </sheetData>
  <mergeCells count="6">
    <mergeCell ref="C8:D8"/>
    <mergeCell ref="A1:G1"/>
    <mergeCell ref="A2:G2"/>
    <mergeCell ref="A3:G3"/>
    <mergeCell ref="A4:G4"/>
    <mergeCell ref="A5:G5"/>
  </mergeCells>
  <pageMargins left="0.45" right="0.45" top="0.75" bottom="0.75" header="0.3" footer="0.3"/>
  <pageSetup fitToHeight="0" orientation="landscape" r:id="rId1"/>
  <headerFooter>
    <oddHeader xml:space="preserve">&amp;R&amp;"Calibri,Regular"Docket No. ER19-13-000, et al- Annual Update RY2024
&amp;F
</oddHeader>
  </headerFooter>
  <customProperties>
    <customPr name="_pios_id" r:id="rId2"/>
    <customPr name="EpmWorksheetKeyString_GUID" r:id="rId3"/>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b06c99b3-cd83-43e5-b4c1-d62f316c1e37" ContentTypeId="0x0101" PreviousValue="false" LastSyncTimeStamp="2020-01-27T23:41:31.003Z"/>
</file>

<file path=customXml/item2.xml><?xml version="1.0" encoding="utf-8"?>
<p:properties xmlns:p="http://schemas.microsoft.com/office/2006/metadata/properties" xmlns:xsi="http://www.w3.org/2001/XMLSchema-instance" xmlns:pc="http://schemas.microsoft.com/office/infopath/2007/PartnerControls">
  <documentManagement>
    <pgeRetentionTriggerDate xmlns="97e57212-3e02-407f-8b2d-05f7d7f19b15" xsi:nil="true"/>
    <pgeInformationSecurityClassification xmlns="97e57212-3e02-407f-8b2d-05f7d7f19b15" xsi:nil="true"/>
    <mca9ac2a47d44219b4ff213ace4480ec xmlns="97e57212-3e02-407f-8b2d-05f7d7f19b15">
      <Terms xmlns="http://schemas.microsoft.com/office/infopath/2007/PartnerControls"/>
    </mca9ac2a47d44219b4ff213ace4480ec>
    <TaxCatchAll xmlns="97e57212-3e02-407f-8b2d-05f7d7f19b15"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06484B1948D3DF418AE6D26693B16E3C" ma:contentTypeVersion="6" ma:contentTypeDescription="Create a new document." ma:contentTypeScope="" ma:versionID="fb625b1568ad56010b75bd1ad5e0c544">
  <xsd:schema xmlns:xsd="http://www.w3.org/2001/XMLSchema" xmlns:xs="http://www.w3.org/2001/XMLSchema" xmlns:p="http://schemas.microsoft.com/office/2006/metadata/properties" xmlns:ns2="97e57212-3e02-407f-8b2d-05f7d7f19b15" xmlns:ns3="e0c7f853-b085-466f-a3cc-a09637d61b9a" xmlns:ns4="000ca74d-c1c7-4d8f-83c5-7262d4568d2b" targetNamespace="http://schemas.microsoft.com/office/2006/metadata/properties" ma:root="true" ma:fieldsID="5a90fdd73bceb1764baaffcb7a3c64fa" ns2:_="" ns3:_="" ns4:_="">
    <xsd:import namespace="97e57212-3e02-407f-8b2d-05f7d7f19b15"/>
    <xsd:import namespace="e0c7f853-b085-466f-a3cc-a09637d61b9a"/>
    <xsd:import namespace="000ca74d-c1c7-4d8f-83c5-7262d4568d2b"/>
    <xsd:element name="properties">
      <xsd:complexType>
        <xsd:sequence>
          <xsd:element name="documentManagement">
            <xsd:complexType>
              <xsd:all>
                <xsd:element ref="ns2:pgeInformationSecurityClassification" minOccurs="0"/>
                <xsd:element ref="ns2:mca9ac2a47d44219b4ff213ace4480ec" minOccurs="0"/>
                <xsd:element ref="ns2:TaxCatchAll" minOccurs="0"/>
                <xsd:element ref="ns2:TaxCatchAllLabel" minOccurs="0"/>
                <xsd:element ref="ns2:pgeRetentionTriggerDate" minOccurs="0"/>
                <xsd:element ref="ns3:MediaServiceMetadata" minOccurs="0"/>
                <xsd:element ref="ns3:MediaServiceFastMetadata" minOccurs="0"/>
                <xsd:element ref="ns3:MediaServiceSearchProperties" minOccurs="0"/>
                <xsd:element ref="ns4:SharedWithUsers" minOccurs="0"/>
                <xsd:element ref="ns4:SharedWithDetails"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7e57212-3e02-407f-8b2d-05f7d7f19b15" elementFormDefault="qualified">
    <xsd:import namespace="http://schemas.microsoft.com/office/2006/documentManagement/types"/>
    <xsd:import namespace="http://schemas.microsoft.com/office/infopath/2007/PartnerControls"/>
    <xsd:element name="pgeInformationSecurityClassification" ma:index="8" nillable="true" ma:displayName="PGE Information Security Classification" ma:description="Confidentiality of the Item (i.e. who can access it.) PG&amp;E uses the following four levels of confidentiality:&#10;• Public: Information available to anyone inside or outside PG&amp;E without restriction. &#10;• Internal: Information intended primarily for use within PG&amp;E.&#10;• Confidential: Information intended for use within PG&amp;E on a “business-need-to-know basis.” &#10;• Restricted: Information that is the most sensitive due to its significant value to the company and requires the maximum level of handling and protection from unauthorized collection, access, use or disclosure&#10;" ma:format="Dropdown" ma:internalName="pgeInformationSecurityClassification">
      <xsd:simpleType>
        <xsd:restriction base="dms:Choice">
          <xsd:enumeration value="Public"/>
          <xsd:enumeration value="Internal"/>
          <xsd:enumeration value="Confidential"/>
          <xsd:enumeration value="Restricted"/>
        </xsd:restriction>
      </xsd:simpleType>
    </xsd:element>
    <xsd:element name="mca9ac2a47d44219b4ff213ace4480ec" ma:index="9" nillable="true" ma:taxonomy="true" ma:internalName="mca9ac2a47d44219b4ff213ace4480ec" ma:taxonomyFieldName="pgeRecordCategory" ma:displayName="PGE Record Category" ma:default="" ma:fieldId="{6ca9ac2a-47d4-4219-b4ff-213ace4480ec}" ma:sspId="b06c99b3-cd83-43e5-b4c1-d62f316c1e37" ma:termSetId="adcc1c58-aad5-4d6c-b2f3-f9d1112c68e9" ma:anchorId="00000000-0000-0000-0000-000000000000" ma:open="false" ma:isKeyword="false">
      <xsd:complexType>
        <xsd:sequence>
          <xsd:element ref="pc:Terms" minOccurs="0" maxOccurs="1"/>
        </xsd:sequence>
      </xsd:complexType>
    </xsd:element>
    <xsd:element name="TaxCatchAll" ma:index="10" nillable="true" ma:displayName="Taxonomy Catch All Column" ma:hidden="true" ma:list="{7e4169e0-c5cd-4b95-9d9a-d0e3977c2104}" ma:internalName="TaxCatchAll" ma:showField="CatchAllData" ma:web="000ca74d-c1c7-4d8f-83c5-7262d4568d2b">
      <xsd:complexType>
        <xsd:complexContent>
          <xsd:extension base="dms:MultiChoiceLookup">
            <xsd:sequence>
              <xsd:element name="Value" type="dms:Lookup" maxOccurs="unbounded" minOccurs="0" nillable="true"/>
            </xsd:sequence>
          </xsd:extension>
        </xsd:complexContent>
      </xsd:complexType>
    </xsd:element>
    <xsd:element name="TaxCatchAllLabel" ma:index="11" nillable="true" ma:displayName="Taxonomy Catch All Column1" ma:hidden="true" ma:list="{7e4169e0-c5cd-4b95-9d9a-d0e3977c2104}" ma:internalName="TaxCatchAllLabel" ma:readOnly="true" ma:showField="CatchAllDataLabel" ma:web="000ca74d-c1c7-4d8f-83c5-7262d4568d2b">
      <xsd:complexType>
        <xsd:complexContent>
          <xsd:extension base="dms:MultiChoiceLookup">
            <xsd:sequence>
              <xsd:element name="Value" type="dms:Lookup" maxOccurs="unbounded" minOccurs="0" nillable="true"/>
            </xsd:sequence>
          </xsd:extension>
        </xsd:complexContent>
      </xsd:complexType>
    </xsd:element>
    <xsd:element name="pgeRetentionTriggerDate" ma:index="13" nillable="true" ma:displayName="PGE Retention Trigger Date" ma:description="This is a date field it will be populated when an event has occurred that will trigger retention" ma:format="DateOnly" ma:internalName="pgeRetentionTrigger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e0c7f853-b085-466f-a3cc-a09637d61b9a" elementFormDefault="qualified">
    <xsd:import namespace="http://schemas.microsoft.com/office/2006/documentManagement/types"/>
    <xsd:import namespace="http://schemas.microsoft.com/office/infopath/2007/PartnerControls"/>
    <xsd:element name="MediaServiceMetadata" ma:index="14" nillable="true" ma:displayName="MediaServiceMetadata" ma:hidden="true" ma:internalName="MediaServiceMetadata" ma:readOnly="true">
      <xsd:simpleType>
        <xsd:restriction base="dms:Note"/>
      </xsd:simpleType>
    </xsd:element>
    <xsd:element name="MediaServiceFastMetadata" ma:index="15" nillable="true" ma:displayName="MediaServiceFastMetadata" ma:hidden="true" ma:internalName="MediaServiceFastMetadata" ma:readOnly="true">
      <xsd:simpleType>
        <xsd:restriction base="dms:Note"/>
      </xsd:simpleType>
    </xsd:element>
    <xsd:element name="MediaServiceSearchProperties" ma:index="16" nillable="true" ma:displayName="MediaServiceSearchProperties" ma:hidden="true" ma:internalName="MediaServiceSearchProperties" ma:readOnly="true">
      <xsd:simpleType>
        <xsd:restriction base="dms:Note"/>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00ca74d-c1c7-4d8f-83c5-7262d4568d2b"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CBF5C0C-DA2D-44C6-BD5D-39EE1E19B29F}">
  <ds:schemaRefs>
    <ds:schemaRef ds:uri="Microsoft.SharePoint.Taxonomy.ContentTypeSync"/>
  </ds:schemaRefs>
</ds:datastoreItem>
</file>

<file path=customXml/itemProps2.xml><?xml version="1.0" encoding="utf-8"?>
<ds:datastoreItem xmlns:ds="http://schemas.openxmlformats.org/officeDocument/2006/customXml" ds:itemID="{214FEEA0-915A-42F0-9CB4-EA2C25F03F13}">
  <ds:schemaRefs>
    <ds:schemaRef ds:uri="http://purl.org/dc/terms/"/>
    <ds:schemaRef ds:uri="e0c7f853-b085-466f-a3cc-a09637d61b9a"/>
    <ds:schemaRef ds:uri="http://schemas.microsoft.com/office/2006/documentManagement/types"/>
    <ds:schemaRef ds:uri="http://purl.org/dc/dcmitype/"/>
    <ds:schemaRef ds:uri="http://schemas.openxmlformats.org/package/2006/metadata/core-properties"/>
    <ds:schemaRef ds:uri="http://purl.org/dc/elements/1.1/"/>
    <ds:schemaRef ds:uri="http://schemas.microsoft.com/office/2006/metadata/properties"/>
    <ds:schemaRef ds:uri="000ca74d-c1c7-4d8f-83c5-7262d4568d2b"/>
    <ds:schemaRef ds:uri="http://schemas.microsoft.com/office/infopath/2007/PartnerControls"/>
    <ds:schemaRef ds:uri="97e57212-3e02-407f-8b2d-05f7d7f19b15"/>
    <ds:schemaRef ds:uri="http://www.w3.org/XML/1998/namespace"/>
  </ds:schemaRefs>
</ds:datastoreItem>
</file>

<file path=customXml/itemProps3.xml><?xml version="1.0" encoding="utf-8"?>
<ds:datastoreItem xmlns:ds="http://schemas.openxmlformats.org/officeDocument/2006/customXml" ds:itemID="{182306B1-99B4-4684-AADC-776CC65388C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7e57212-3e02-407f-8b2d-05f7d7f19b15"/>
    <ds:schemaRef ds:uri="e0c7f853-b085-466f-a3cc-a09637d61b9a"/>
    <ds:schemaRef ds:uri="000ca74d-c1c7-4d8f-83c5-7262d4568d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DC0722E4-3AB4-4CCA-8701-6836B0612AC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TOC</vt:lpstr>
      <vt:lpstr>1</vt:lpstr>
      <vt:lpstr>2</vt:lpstr>
      <vt:lpstr>3</vt:lpstr>
      <vt:lpstr>4</vt:lpstr>
      <vt:lpstr>5</vt:lpstr>
      <vt:lpstr>'1'!Print_Area</vt:lpstr>
      <vt:lpstr>'4'!Print_Area</vt:lpstr>
      <vt:lpstr>'1'!Print_Titles</vt:lpstr>
      <vt:lpstr>'3'!Print_Titles</vt:lpstr>
      <vt:lpstr>'4'!Print_Titles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modified xsi:type="dcterms:W3CDTF">2023-11-30T22:55:20Z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pgeRecordCategory">
    <vt:lpwstr/>
  </property>
  <property fmtid="{D5CDD505-2E9C-101B-9397-08002B2CF9AE}" pid="3" name="ContentTypeId">
    <vt:lpwstr>0x01010006484B1948D3DF418AE6D26693B16E3C</vt:lpwstr>
  </property>
</Properties>
</file>