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ustomProperty1.bin" ContentType="application/vnd.openxmlformats-officedocument.spreadsheetml.customProperty"/>
  <Override PartName="/xl/worksheets/sheet2.xml" ContentType="application/vnd.openxmlformats-officedocument.spreadsheetml.worksheet+xml"/>
  <Override PartName="/xl/customProperty2.bin" ContentType="application/vnd.openxmlformats-officedocument.spreadsheetml.customProperty"/>
  <Override PartName="/xl/worksheets/sheet3.xml" ContentType="application/vnd.openxmlformats-officedocument.spreadsheetml.worksheet+xml"/>
  <Override PartName="/xl/customProperty3.bin" ContentType="application/vnd.openxmlformats-officedocument.spreadsheetml.customProperty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4.bin" ContentType="application/vnd.openxmlformats-officedocument.spreadsheetml.customProperty"/>
  <Override PartName="/xl/worksheets/sheet6.xml" ContentType="application/vnd.openxmlformats-officedocument.spreadsheetml.worksheet+xml"/>
  <Override PartName="/xl/customProperty5.bin" ContentType="application/vnd.openxmlformats-officedocument.spreadsheetml.customProperty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26626"/>
  <workbookPr filterPrivacy="1" defaultThemeVersion="124226"/>
  <bookViews>
    <workbookView xWindow="1360" yWindow="1050" windowWidth="13010" windowHeight="9150" activeTab="1"/>
  </bookViews>
  <sheets>
    <sheet name="ToC" sheetId="9" r:id="rId2"/>
    <sheet name="1" sheetId="1" r:id="rId3"/>
    <sheet name="2" sheetId="3" r:id="rId4"/>
    <sheet name="3" sheetId="10" r:id="rId5"/>
    <sheet name="4" sheetId="5" r:id="rId6"/>
    <sheet name="5" sheetId="8" r:id="rId7"/>
  </sheets>
  <externalReferences>
    <externalReference r:id="rId14"/>
  </externalReferences>
  <definedNames>
    <definedName name="\a" localSheetId="2">#REF!</definedName>
    <definedName name="\a">#REF!</definedName>
    <definedName name="\b" localSheetId="2">#REF!</definedName>
    <definedName name="\b">#REF!</definedName>
    <definedName name="\x" localSheetId="2">#REF!</definedName>
    <definedName name="\x">#REF!</definedName>
    <definedName name="_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_foo4" hidden="1">{"Summary","1",FALSE,"Summary"}</definedName>
    <definedName name="_Fill" hidden="1">#REF!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Key1" hidden="1">#REF!</definedName>
    <definedName name="_Key2" hidden="1">#REF!</definedName>
    <definedName name="_L2" hidden="1">{"PI_Data",#N/A,TRUE,"P&amp;I Data"}</definedName>
    <definedName name="_m2" hidden="1">{"PI_Data",#N/A,TRUE,"P&amp;I Data"}</definedName>
    <definedName name="_Order1" hidden="1">255</definedName>
    <definedName name="_Order2" hidden="1">255</definedName>
    <definedName name="_p2" hidden="1">{"PI_Data",#N/A,TRUE,"P&amp;I Data"}</definedName>
    <definedName name="_Regression_Int" localSheetId="2" hidden="1">1</definedName>
    <definedName name="_Regression_Int" hidden="1">1</definedName>
    <definedName name="_Sort" hidden="1">#REF!</definedName>
    <definedName name="_t2" hidden="1">{"PI_Data",#N/A,TRUE,"P&amp;I Data"}</definedName>
    <definedName name="a" hidden="1">{#N/A,#N/A,FALSE,"CTC Summary - EOY";#N/A,#N/A,FALSE,"CTC Summary - Wtavg"}</definedName>
    <definedName name="ACCELERATED2" hidden="1">{#N/A,#N/A,FALSE,"CTC Summary - EOY";#N/A,#N/A,FALSE,"CTC Summary - Wtavg"}</definedName>
    <definedName name="ACCELLERATED1X" hidden="1">{#N/A,#N/A,FALSE,"CTC Summary - EOY";#N/A,#N/A,FALSE,"CTC Summary - Wtavg"}</definedName>
    <definedName name="April" hidden="1">{#N/A,#N/A,FALSE,"CTC Summary - EOY";#N/A,#N/A,FALSE,"CTC Summary - Wtavg"}</definedName>
    <definedName name="AS2DocOpenMode" hidden="1">"AS2DocumentEdit"</definedName>
    <definedName name="August" hidden="1">{#N/A,#N/A,FALSE,"CTC Summary - EOY";#N/A,#N/A,FALSE,"CTC Summary - Wtavg"}</definedName>
    <definedName name="b" hidden="1">{#N/A,#N/A,FALSE,"CTC Summary - EOY";#N/A,#N/A,FALSE,"CTC Summary - Wtavg"}</definedName>
    <definedName name="CTIT" hidden="1">{"PI_Data",#N/A,TRUE,"P&amp;I Data"}</definedName>
    <definedName name="d" hidden="1">{#N/A,#N/A,FALSE,"CTC Summary - EOY";#N/A,#N/A,FALSE,"CTC Summary - Wtavg"}</definedName>
    <definedName name="DeleteMe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e" hidden="1">{#N/A,#N/A,FALSE,"CTC Summary - EOY";#N/A,#N/A,FALSE,"CTC Summary - Wtavg"}</definedName>
    <definedName name="ED" hidden="1">"3W3Y8WU9D4KB8I8XZYLB5WWMT"</definedName>
    <definedName name="ee" hidden="1">{"PI_Data",#N/A,TRUE,"P&amp;I Data"}</definedName>
    <definedName name="EV__EVCOM_OPTIONS__" hidden="1">8</definedName>
    <definedName name="EV__EXPOPTIONS__" hidden="1">1</definedName>
    <definedName name="EV__LASTREFTIME__" hidden="1">"(GMT-08:00)5/8/2012 1:36:12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ERC" hidden="1">{#N/A,#N/A,FALSE,"CTC Summary - EOY";#N/A,#N/A,FALSE,"CTC Summary - Wtavg"}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gggg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ggggb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July" hidden="1">{#N/A,#N/A,FALSE,"CTC Summary - EOY";#N/A,#N/A,FALSE,"CTC Summary - Wtavg"}</definedName>
    <definedName name="June" hidden="1">{#N/A,#N/A,FALSE,"CTC Summary - EOY";#N/A,#N/A,FALSE,"CTC Summary - Wtavg"}</definedName>
    <definedName name="junk" hidden="1">"S:\23150\06RET\Transformation\"</definedName>
    <definedName name="junk1" hidden="1">"Will Kane"</definedName>
    <definedName name="L2X" hidden="1">{"PI_Data",#N/A,TRUE,"P&amp;I Data"}</definedName>
    <definedName name="left" localSheetId="2">'2'!$A$3:$B$61</definedName>
    <definedName name="left">#REF!</definedName>
    <definedName name="LL" hidden="1">{"PI_Data",#N/A,TRUE,"P&amp;I Data"}</definedName>
    <definedName name="M2X" hidden="1">{"PI_Data",#N/A,TRUE,"P&amp;I Data"}</definedName>
    <definedName name="May" hidden="1">{#N/A,#N/A,FALSE,"CTC Summary - EOY";#N/A,#N/A,FALSE,"CTC Summary - Wtavg"}</definedName>
    <definedName name="MEWarning" hidden="1">1</definedName>
    <definedName name="MM" hidden="1">{"PI_Data",#N/A,TRUE,"P&amp;I Data"}</definedName>
    <definedName name="n" hidden="1">{#N/A,#N/A,FALSE,"CTC Summary - EOY";#N/A,#N/A,FALSE,"CTC Summary - Wtavg"}</definedName>
    <definedName name="New" hidden="1">{#N/A,#N/A,FALSE,"CTC Summary - EOY";#N/A,#N/A,FALSE,"CTC Summary - Wtavg"}</definedName>
    <definedName name="p" hidden="1">{"PI_Data",#N/A,TRUE,"P&amp;I Data"}</definedName>
    <definedName name="P2X" hidden="1">{"PI_Data",#N/A,TRUE,"P&amp;I Data"}</definedName>
    <definedName name="PIX" hidden="1">{"PI_Data",#N/A,TRUE,"P&amp;I Data"}</definedName>
    <definedName name="PP" hidden="1">{"PI_Data",#N/A,TRUE,"P&amp;I Data"}</definedName>
    <definedName name="ppppppppppppppppppppppppppppppp" hidden="1">{"PI_Data",#N/A,TRUE,"P&amp;I Data"}</definedName>
    <definedName name="Print_Area_MI" localSheetId="2">#REF!</definedName>
    <definedName name="Print_Area_MI">#REF!</definedName>
    <definedName name="_xlnm.Print_Titles" localSheetId="2">'2'!$3:$8</definedName>
    <definedName name="q" hidden="1">#REF!</definedName>
    <definedName name="qwer" hidden="1">{"PI_Data",#N/A,TRUE,"P&amp;I Data"}</definedName>
    <definedName name="QWER1" hidden="1">{"PI_Data",#N/A,TRUE,"P&amp;I Data"}</definedName>
    <definedName name="qwer2" hidden="1">{"PI_Data",#N/A,TRUE,"P&amp;I Data"}</definedName>
    <definedName name="QWERX" hidden="1">{"PI_Data",#N/A,TRUE,"P&amp;I Data"}</definedName>
    <definedName name="right" localSheetId="2">#REF!</definedName>
    <definedName name="right">#REF!</definedName>
    <definedName name="SAPBEXdnldView" hidden="1">"49BGT7GXT9EX51LLJXMJKZ8Y6"</definedName>
    <definedName name="SAPBEXhrIndnt" hidden="1">1</definedName>
    <definedName name="SAPBEXrevision" hidden="1">23</definedName>
    <definedName name="SAPBEXsysID" hidden="1">"BPR"</definedName>
    <definedName name="SAPBEXwbID" hidden="1">"4HQ4VKTSPDVV7Z9R01RIJVVW7"</definedName>
    <definedName name="SAPBEXwbID2" hidden="1">"43PJT8J5QINLSBNFYJLE3ZU45"</definedName>
    <definedName name="SAPCrosstab1">#REF!</definedName>
    <definedName name="SAPEXwbID1" hidden="1">"471C2VSNPC28U9XYPMV2AOH11"</definedName>
    <definedName name="sds" hidden="1">{"Summary","1",FALSE,"Summary"}</definedName>
    <definedName name="sdsb" hidden="1">{"Summary","1",FALSE,"Summary"}</definedName>
    <definedName name="sencount" hidden="1">1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sd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sdb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tep2" hidden="1">{#N/A,#N/A,FALSE,"CTC Summary - EOY";#N/A,#N/A,FALSE,"CTC Summary - Wtavg"}</definedName>
    <definedName name="T" hidden="1">{"PI_Data",#N/A,TRUE,"P&amp;I Data"}</definedName>
    <definedName name="T2X" hidden="1">{"PI_Data",#N/A,TRUE,"P&amp;I Data"}</definedName>
    <definedName name="TP_Footer_Path" hidden="1">"S:\23150\05RET\exec calcs\Chinn\"</definedName>
    <definedName name="TP_Footer_User" hidden="1">"CORBINP"</definedName>
    <definedName name="TP_Footer_Version" hidden="1">"v3.00"</definedName>
    <definedName name="TT" hidden="1">{"PI_Data",#N/A,TRUE,"P&amp;I Data"}</definedName>
    <definedName name="ttttttttttttttttttttttaaaaaaaaaaaa" hidden="1">{"PI_Data",#N/A,TRUE,"P&amp;I Data"}</definedName>
    <definedName name="UCC_500" hidden="1">'[1]1_1'!$Z$78:$AA$92</definedName>
    <definedName name="UCC_510" hidden="1">'[1]1_1'!$Z$78:$AB$83</definedName>
    <definedName name="UCC_800" hidden="1">'[1]1_1'!$Y$48:$Z$97</definedName>
    <definedName name="UCC_801" hidden="1">'[1]1_1'!$Z$54:$AB$74</definedName>
    <definedName name="UCC_802" hidden="1">'[1]1_1'!$Z$78:$AC$97</definedName>
    <definedName name="wrn.Accelerated." hidden="1">{#N/A,#N/A,FALSE,"CTC Summary - EOY";#N/A,#N/A,FALSE,"CTC Summary - Wtavg"}</definedName>
    <definedName name="wrn.accellerated1" hidden="1">{#N/A,#N/A,FALSE,"CTC Summary - EOY";#N/A,#N/A,FALSE,"CTC Summary - Wtavg"}</definedName>
    <definedName name="wrn.All._.Sheets._.Engrs._.PM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Div._.Estimator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wrn.Div._.TandR._.Supersiorsnew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Div._.TandR._.Supervisors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GS._.Estimators.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wrn.GS._.Foremen.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wrn.JE9DOLLARS." hidden="1">{"JE9DOLLARS",#N/A,FALSE,"JE9"}</definedName>
    <definedName name="wrn.JE9DTHS." hidden="1">{"JE9DTHS",#N/A,FALSE,"JE9"}</definedName>
    <definedName name="wrn.JE9MCF." hidden="1">{"JE9MCF",#N/A,FALSE,"JE9"}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I_Report." hidden="1">{"PI_Data",#N/A,TRUE,"P&amp;I Data"}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um1." hidden="1">{"Summary","1",FALSE,"Summary"}</definedName>
    <definedName name="x" hidden="1">{#N/A,#N/A,FALSE,"CTC Summary - EOY";#N/A,#N/A,FALSE,"CTC Summary - Wtavg"}</definedName>
    <definedName name="xb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xc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d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xe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xf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xg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xh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xi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xj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xk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xl" hidden="1">{"Summary","1",FALSE,"Summary"}</definedName>
    <definedName name="xm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xx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zzzzzzzzzzzzzzzzzzzzzzzzzzzzz" hidden="1">{"PI_Data",#N/A,TRUE,"P&amp;I Data"}</definedName>
  </definedNames>
  <calcPr fullCalcOnLoad="1"/>
  <extLst/>
</workbook>
</file>

<file path=xl/sharedStrings.xml><?xml version="1.0" encoding="utf-8"?>
<sst xmlns="http://schemas.openxmlformats.org/spreadsheetml/2006/main" count="417" uniqueCount="287">
  <si>
    <t>Vacation Pay</t>
  </si>
  <si>
    <t>Account 190</t>
  </si>
  <si>
    <t>Col 1</t>
  </si>
  <si>
    <t>Col 2</t>
  </si>
  <si>
    <t>Line</t>
  </si>
  <si>
    <t>Account</t>
  </si>
  <si>
    <t>Total ADIT</t>
  </si>
  <si>
    <t>Account 282</t>
  </si>
  <si>
    <t>Account 255</t>
  </si>
  <si>
    <t>Total Accumulated Deferred Income Taxes</t>
  </si>
  <si>
    <t>California Corporation Franchise Tax</t>
  </si>
  <si>
    <t>Property Taxes</t>
  </si>
  <si>
    <t>Net Operating Loss</t>
  </si>
  <si>
    <t>Fully Normalized Deferred Taxes - Plant</t>
  </si>
  <si>
    <t>Investment Tax Credits</t>
  </si>
  <si>
    <t>Total Account 190</t>
  </si>
  <si>
    <t>Total Account 282</t>
  </si>
  <si>
    <t>Total Account 255</t>
  </si>
  <si>
    <t>Investment Tax Credits - Common</t>
  </si>
  <si>
    <t>Pre-Allocated Amount</t>
  </si>
  <si>
    <t>FERC Amount</t>
  </si>
  <si>
    <t>Fully Normalized Deferred Taxes - Plant Common</t>
  </si>
  <si>
    <t>Reference</t>
  </si>
  <si>
    <t>Col 3</t>
  </si>
  <si>
    <t>Col 4</t>
  </si>
  <si>
    <t>Col 5</t>
  </si>
  <si>
    <t>Col 7</t>
  </si>
  <si>
    <t>Allocation Percentage</t>
  </si>
  <si>
    <t>Col 6
(Col 2 * Col 4)</t>
  </si>
  <si>
    <t>ACCUMULATED DEFERRED INCOME TAXES (Account 190)</t>
  </si>
  <si>
    <t>LINE OF BUSINESS SUMMARY</t>
  </si>
  <si>
    <t>Total Company</t>
  </si>
  <si>
    <t xml:space="preserve">   Environmental</t>
  </si>
  <si>
    <t xml:space="preserve">   Compensation  </t>
  </si>
  <si>
    <t xml:space="preserve">   Vacation Pay Timing Differences</t>
  </si>
  <si>
    <t xml:space="preserve">   Contributions in Aid of Construction</t>
  </si>
  <si>
    <t xml:space="preserve">   Injuries and Damages</t>
  </si>
  <si>
    <t xml:space="preserve">   California Corporation Franchise Tax</t>
  </si>
  <si>
    <t xml:space="preserve">   Net Operating Loss Deferred Taxes</t>
  </si>
  <si>
    <t xml:space="preserve">   ITC FAS 109 Def Tax</t>
  </si>
  <si>
    <t xml:space="preserve">   Property Tax Timing Differences</t>
  </si>
  <si>
    <t xml:space="preserve">   Other</t>
  </si>
  <si>
    <t xml:space="preserve">       TOTAL COMPANY</t>
  </si>
  <si>
    <t xml:space="preserve"> Electric</t>
  </si>
  <si>
    <t>FF1 234 L.2, col (b)</t>
  </si>
  <si>
    <t>FF1 234 L.4, col (b)</t>
  </si>
  <si>
    <t>FF1 234 L.5, col (b)</t>
  </si>
  <si>
    <t xml:space="preserve">       TOTAL ELECTRIC </t>
  </si>
  <si>
    <t xml:space="preserve"> Gas</t>
  </si>
  <si>
    <t>FF1 234 L.10, col (b)</t>
  </si>
  <si>
    <t>FF1 234 L.10, col (c)</t>
  </si>
  <si>
    <t>FF1 234 L.12, col (b)</t>
  </si>
  <si>
    <t>FF1 234 L.12, col (c)</t>
  </si>
  <si>
    <t>FF1 234 L.13, col (b)</t>
  </si>
  <si>
    <t>FF1 234 L.13, col (c)</t>
  </si>
  <si>
    <t xml:space="preserve">       TOTAL GAS </t>
  </si>
  <si>
    <t xml:space="preserve"> NonUtility</t>
  </si>
  <si>
    <t>FF1 234, Note(s)</t>
  </si>
  <si>
    <t xml:space="preserve">     TOTAL NONUTILITY</t>
  </si>
  <si>
    <t xml:space="preserve">      TOTAL Account 190 </t>
  </si>
  <si>
    <t>Note 2</t>
  </si>
  <si>
    <t>Note 3</t>
  </si>
  <si>
    <t>Direct Function Group</t>
  </si>
  <si>
    <t>ETP</t>
  </si>
  <si>
    <t>Network Transmission</t>
  </si>
  <si>
    <t xml:space="preserve">  Total Direct</t>
  </si>
  <si>
    <t>Common Function Group</t>
  </si>
  <si>
    <t>CAU</t>
  </si>
  <si>
    <t>Common-Autos</t>
  </si>
  <si>
    <t>CCE</t>
  </si>
  <si>
    <t>Common-Communication Equipment</t>
  </si>
  <si>
    <t>CDH</t>
  </si>
  <si>
    <t>Common-Data Handling</t>
  </si>
  <si>
    <t>CII</t>
  </si>
  <si>
    <t>Common- Intangible Plant</t>
  </si>
  <si>
    <t>CIP</t>
  </si>
  <si>
    <t>Common-Software Intangible Plant</t>
  </si>
  <si>
    <t>CIS</t>
  </si>
  <si>
    <t>Common-Customer Information System</t>
  </si>
  <si>
    <t>COE</t>
  </si>
  <si>
    <t>Common-Office Equipment</t>
  </si>
  <si>
    <t>COT</t>
  </si>
  <si>
    <t>Common-Other</t>
  </si>
  <si>
    <t>CST</t>
  </si>
  <si>
    <t>Common-Structures</t>
  </si>
  <si>
    <t>CSTL</t>
  </si>
  <si>
    <t>Common-Structures Land</t>
  </si>
  <si>
    <t>EGP</t>
  </si>
  <si>
    <t>Electric General</t>
  </si>
  <si>
    <t>EGPL</t>
  </si>
  <si>
    <t>Electric General Land</t>
  </si>
  <si>
    <t>EIP</t>
  </si>
  <si>
    <t>Electric Production-Relicensing</t>
  </si>
  <si>
    <t xml:space="preserve">  Total Common</t>
  </si>
  <si>
    <t>UNAMORTIZED INVESTMENT TAX CREDIT (ITC) RESERVE</t>
  </si>
  <si>
    <t>Col 6</t>
  </si>
  <si>
    <t>UNAMORTIZED</t>
  </si>
  <si>
    <t>ITC</t>
  </si>
  <si>
    <t>ITC AT</t>
  </si>
  <si>
    <t>TRUE UP/XFER</t>
  </si>
  <si>
    <t>By Function Group</t>
  </si>
  <si>
    <t>EDP</t>
  </si>
  <si>
    <t>Electric Distribution</t>
  </si>
  <si>
    <t>EHP</t>
  </si>
  <si>
    <t>Electric Production-Hydroelectric</t>
  </si>
  <si>
    <t>EPV</t>
  </si>
  <si>
    <t>Electric Production-Solar</t>
  </si>
  <si>
    <t>GDP</t>
  </si>
  <si>
    <t>Gas Distribution</t>
  </si>
  <si>
    <t>GTP</t>
  </si>
  <si>
    <t>Gas Transmission</t>
  </si>
  <si>
    <t>GUS</t>
  </si>
  <si>
    <t>Gas Underground Storage</t>
  </si>
  <si>
    <t>Total FTG's</t>
  </si>
  <si>
    <t>WP_14-ADIT 1</t>
  </si>
  <si>
    <t>WP_14-ADIT 4</t>
  </si>
  <si>
    <t>WP_14-ADIT 2</t>
  </si>
  <si>
    <t>TABLE OF CONTENTS</t>
  </si>
  <si>
    <t>Tab</t>
  </si>
  <si>
    <t>Description</t>
  </si>
  <si>
    <t>WP_14-ADIT</t>
  </si>
  <si>
    <t>Pacific Gas and Electric Company</t>
  </si>
  <si>
    <t>ACCUMULATED DEFERRED INCOME TAXES (ACCOUNT 282) - ISO</t>
  </si>
  <si>
    <t>ACCUMULATED DEFERRED INCOME TAXES (ACCOUNT 190)</t>
  </si>
  <si>
    <t>ACCUMULATED DEFERRED INCOME TAXES (ADIT) - BEGINNING OF YEAR</t>
  </si>
  <si>
    <t>WP_14-ADIT 2, L. 111 + L. 122, col 1</t>
  </si>
  <si>
    <t>WP_14-ADIT 2, L. 112 + L. 123 + L. 133, col 1</t>
  </si>
  <si>
    <t>WP_14-ADIT 2, L. 113 + L. 124, col 1</t>
  </si>
  <si>
    <t>WP_14-ADIT 2, L. 114 + L. 125, col 1</t>
  </si>
  <si>
    <t>WP_14-ADIT 2, L. 115 + L. 126, col 1</t>
  </si>
  <si>
    <t>WP_14-ADIT 2, L. 116 + L. 127 + L. 132, col 1</t>
  </si>
  <si>
    <t>WP_14-ADIT 2, L. 117 + L. 128 + L. 134, col 1</t>
  </si>
  <si>
    <t>WP_14-ADIT 2, L. 118, col 1</t>
  </si>
  <si>
    <t>WP_14-ADIT 2, L. 119 + L. 129, col 1</t>
  </si>
  <si>
    <t>WP_14-ADIT 2, L. 120 + L. 130 + L. 135, col 1</t>
  </si>
  <si>
    <t>14-ADIT, L. 105, col 2</t>
  </si>
  <si>
    <t>Note 1. Data source from PowerTax System - Report 257.</t>
  </si>
  <si>
    <t>WP_14-ADIT 2, L. 111 + L. 122, col 2</t>
  </si>
  <si>
    <t>WP_14-ADIT 2, L. 112 + L. 123 + L. 133, col 2</t>
  </si>
  <si>
    <t>WP_14-ADIT 2, L. 113 + L. 124, col 2</t>
  </si>
  <si>
    <t>WP_14-ADIT 2, L. 114 + L. 125, col 2</t>
  </si>
  <si>
    <t>WP_14-ADIT 2, L. 115 + L. 126, col 2</t>
  </si>
  <si>
    <t>WP_14-ADIT 2, L. 116 + L. 127 + L. 132, col 2</t>
  </si>
  <si>
    <t>WP_14-ADIT 2, L. 117 + L. 128 + L. 134, col 2</t>
  </si>
  <si>
    <t>WP_14-ADIT 2, L. 118, col 2</t>
  </si>
  <si>
    <t>WP_14-ADIT 2, L. 119 + L. 129, col 2</t>
  </si>
  <si>
    <t>WP_14-ADIT 2, L. 120 + L. 130 + L. 135, col 2</t>
  </si>
  <si>
    <t>FF1 234 L.4, col (c)</t>
  </si>
  <si>
    <t>FF1 234 L.5, col (c)</t>
  </si>
  <si>
    <t>FF1 234 L.2, col (c)</t>
  </si>
  <si>
    <t>Sum of Lines 100 to 109</t>
  </si>
  <si>
    <t>Sum of Lines 111 to 120</t>
  </si>
  <si>
    <t>Sum of Lines 122 to 130</t>
  </si>
  <si>
    <t>Sum of Lines 132 to 135</t>
  </si>
  <si>
    <t>Line 121 + Line 131 + Line 136</t>
  </si>
  <si>
    <t xml:space="preserve">Sum of Lines 100 to 109  
See FF1 234.18c                                                   </t>
  </si>
  <si>
    <t>Sum of Lines 100 to 102</t>
  </si>
  <si>
    <t>Sum of Lines 104 to 116</t>
  </si>
  <si>
    <t xml:space="preserve">WP_14-ADIT 2, L. 113, col 1 </t>
  </si>
  <si>
    <t>WP_14-ADIT 2, L. 116, col 1</t>
  </si>
  <si>
    <t>WP_14-ADIT 2, L. 119, col 1</t>
  </si>
  <si>
    <t>WP_14-ADIT 4, L. 103, col 1</t>
  </si>
  <si>
    <t>WP_14-ADIT 4, L. 117, col 1</t>
  </si>
  <si>
    <t>FF1 234 L.3, col (b)</t>
  </si>
  <si>
    <t>FF1 234 L.3, col (c)</t>
  </si>
  <si>
    <t>FF1 234 L.11, col (b)</t>
  </si>
  <si>
    <t>FF1 234 L.11, col (c)</t>
  </si>
  <si>
    <t xml:space="preserve">   Property Tax</t>
  </si>
  <si>
    <t>Investment Tax Credits - Other</t>
  </si>
  <si>
    <t xml:space="preserve"> Totals</t>
  </si>
  <si>
    <t>Sum of Lines 200 to 209</t>
  </si>
  <si>
    <t>Investment Tax Credits - EDP</t>
  </si>
  <si>
    <t>Line 203</t>
  </si>
  <si>
    <t>Sum of Lines 202, 204 to 209</t>
  </si>
  <si>
    <t>Sum of Lines 200 to 202</t>
  </si>
  <si>
    <t>EDP AMI</t>
  </si>
  <si>
    <t>EDPL</t>
  </si>
  <si>
    <t>Electric Distribution-Land</t>
  </si>
  <si>
    <t>Electric Distribution-AMI</t>
  </si>
  <si>
    <t>24-Allocators, L. 112</t>
  </si>
  <si>
    <t>24-Allocators, L. 119</t>
  </si>
  <si>
    <t>DEFERRED FEDERAL INCOME TAX ASSET ($000)</t>
  </si>
  <si>
    <t>WP_14-ADIT 3</t>
  </si>
  <si>
    <t>Col 8</t>
  </si>
  <si>
    <t>Col 9</t>
  </si>
  <si>
    <t>Col 10</t>
  </si>
  <si>
    <t>Col 11</t>
  </si>
  <si>
    <t xml:space="preserve">Network Transmission </t>
  </si>
  <si>
    <t>105a</t>
  </si>
  <si>
    <t>105b</t>
  </si>
  <si>
    <t>Note 2: Input to WP_14-ADIT 1, L. 105, col 2</t>
  </si>
  <si>
    <t>Note 3: Input to 14-ADIT, L. 206, col 4</t>
  </si>
  <si>
    <t>Prior Years Taxable Income or (Loss)</t>
  </si>
  <si>
    <t>Note 1</t>
  </si>
  <si>
    <t>Current Year Taxable Income or (Loss)</t>
  </si>
  <si>
    <t>Average DFIT Convention</t>
  </si>
  <si>
    <t>Current Year Averaged Taxable Income or (Loss)</t>
  </si>
  <si>
    <t>Line 8 * Line 9</t>
  </si>
  <si>
    <t>Cumulative Averaged Taxable Income or (Loss)</t>
  </si>
  <si>
    <t>Line 7 + Line 10</t>
  </si>
  <si>
    <t>Federal Tax Rate</t>
  </si>
  <si>
    <t>NOLC DTA - Averaged</t>
  </si>
  <si>
    <t>Line 11 * Line 12</t>
  </si>
  <si>
    <t>NOLC DTA- End of Period</t>
  </si>
  <si>
    <t>(Line 7 + Line 8)* Line 12</t>
  </si>
  <si>
    <t>NOLC DTA- End of Period at 21% (ADIT at Statutory Rate)</t>
  </si>
  <si>
    <t>NOLC DTA- End of Period at 14% (Excess Federal ADIT)</t>
  </si>
  <si>
    <t>NET OPERATING LOSS - DEFERRED TAX ASSET</t>
  </si>
  <si>
    <t>24-Allocators, L. 116</t>
  </si>
  <si>
    <t>WP_14-ADIT 5</t>
  </si>
  <si>
    <t>WP_Tax Support - Page 6</t>
  </si>
  <si>
    <t>WP_Tax Support - Page 12</t>
  </si>
  <si>
    <t>ACCUMULATED DEFERRED INCOME TAX ACCOUNT 282</t>
  </si>
  <si>
    <t xml:space="preserve">WP_Tax Support - Page 9 </t>
  </si>
  <si>
    <t>WP_Tax Support - Page 45</t>
  </si>
  <si>
    <t>Tax Year 2020</t>
  </si>
  <si>
    <t>Pacific Gas and Electric Company - Note 4</t>
  </si>
  <si>
    <t>Year</t>
  </si>
  <si>
    <t>Amount ($000)</t>
  </si>
  <si>
    <t>24-Allocators, Line 116</t>
  </si>
  <si>
    <t>Allocated Current Year Taxable Income or (Loss)</t>
  </si>
  <si>
    <t>Adjusted Federal Taxable Income</t>
  </si>
  <si>
    <t>Note 4: Amounts taken from PG&amp;E's federal income tax return adjusted for IRS audit and normalization adjustments</t>
  </si>
  <si>
    <t>Col 12</t>
  </si>
  <si>
    <t>105c</t>
  </si>
  <si>
    <t>Line #</t>
  </si>
  <si>
    <t xml:space="preserve">Select Allocators from 24-Allocators </t>
  </si>
  <si>
    <t>Electric Distribution Labor as a % of Total Electric Allocation Factor</t>
  </si>
  <si>
    <t>Electric Distribution Plant as a % of Total Company Plant</t>
  </si>
  <si>
    <t>Electric Distribution Plant as a % of Total Electric Plant</t>
  </si>
  <si>
    <t>Year 2020</t>
  </si>
  <si>
    <t>Common-Furn_Fix</t>
  </si>
  <si>
    <t>Common-Combined</t>
  </si>
  <si>
    <t>AMORTIZATION</t>
  </si>
  <si>
    <t>Note 1. Data source from PowerTax System - Report 256.</t>
  </si>
  <si>
    <t>105d</t>
  </si>
  <si>
    <t>105e</t>
  </si>
  <si>
    <t>Note 1: Data for Line 107 (and Line 110) is allocated federal taxable income from PG&amp;E's Federal Tax Returns (see Lines 116 through 127).</t>
  </si>
  <si>
    <t>WP_14-ADIT 3, L. 113, col 11</t>
  </si>
  <si>
    <t>WP_14-ADIT 5, L. 100, col 1</t>
  </si>
  <si>
    <t>WP_14-ADIT 5, L. 101, col 1</t>
  </si>
  <si>
    <t>Note 1. Data source from FERC Form 1, page 234.</t>
  </si>
  <si>
    <t>WDT Tariff Rate Year 2023</t>
  </si>
  <si>
    <t>Accumulated Deferred Income Taxes (ADIT) - End of Year 2021</t>
  </si>
  <si>
    <t>Tax Year 2021</t>
  </si>
  <si>
    <t>FFI 234 L.6, col (b); see Note 2</t>
  </si>
  <si>
    <t>FFI 234 L.6, col (c); See Note 2</t>
  </si>
  <si>
    <t>EOY 2020</t>
  </si>
  <si>
    <t>Year 2021</t>
  </si>
  <si>
    <t>EOY 2021</t>
  </si>
  <si>
    <t>WP_Tax Support - Page 129</t>
  </si>
  <si>
    <t>Col 13</t>
  </si>
  <si>
    <t xml:space="preserve">Note 5:  Estimated NOL for current year.  The corporate income tax return is not due until October 15th. </t>
  </si>
  <si>
    <t>Note 5</t>
  </si>
  <si>
    <t>WP_Tax Support - Page 17</t>
  </si>
  <si>
    <t>WP_Tax Support - Page 22</t>
  </si>
  <si>
    <t>WP_Tax Support - Page 27</t>
  </si>
  <si>
    <t>WP_Tax Support - Page 30</t>
  </si>
  <si>
    <t>WP_Tax Support - Page 35</t>
  </si>
  <si>
    <t>WP_Tax Support - Page 38</t>
  </si>
  <si>
    <t>WP_Tax Support - Page 41</t>
  </si>
  <si>
    <t>WP_Tax Support - Page 50</t>
  </si>
  <si>
    <t>WP_Tax Support - Page 53</t>
  </si>
  <si>
    <t>WP_Tax Support - Page 56</t>
  </si>
  <si>
    <t>WP_Tax Support - Page 59</t>
  </si>
  <si>
    <t>WP_Tax Support - Page 62</t>
  </si>
  <si>
    <t>WP_Tax Support - Page 69</t>
  </si>
  <si>
    <t>WP_Tax Support - Page 72</t>
  </si>
  <si>
    <t>WP_Tax Support - Page 75</t>
  </si>
  <si>
    <t>WP_Tax Support - Page 80</t>
  </si>
  <si>
    <t>WP_Tax Support - Page 85</t>
  </si>
  <si>
    <t>WP_Tax Support - Page 90</t>
  </si>
  <si>
    <t>WP_Tax Support - Page 94</t>
  </si>
  <si>
    <t>WP_Tax Support - Page 98</t>
  </si>
  <si>
    <t>WP_Tax Support - Page 102</t>
  </si>
  <si>
    <t>WP_Tax Support - Page 105</t>
  </si>
  <si>
    <t>WP_Tax Support - Page 109</t>
  </si>
  <si>
    <t>WP_Tax Support - Page 115</t>
  </si>
  <si>
    <t>WP_Tax Support - Page 118</t>
  </si>
  <si>
    <t>WP_Tax Support - Page 121</t>
  </si>
  <si>
    <t>WP_Tax Support - Page 124</t>
  </si>
  <si>
    <t>WP_Tax Support - Page 128</t>
  </si>
  <si>
    <t xml:space="preserve"> 2011 - 2021 NOL DTA </t>
  </si>
  <si>
    <t>Note 2.  The prior year number input into 14-ADIT, Col 5, Line 205 amount is net of shareholder activity.  
                The current year number input into 14-ADIT, Col 5, Line 205 amount is net of shareholder activity.</t>
  </si>
  <si>
    <t>Note 2. The Source of the Beginning of Year Accumulated Deferred Income Taxes can be found in the highighted area of WP_Tax Support</t>
  </si>
  <si>
    <t>Note 3. The Source of the End of Year Accumulated Deferred Income Taxes can be found in the highlighted area of WP_Tax Support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</si>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</sst>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%"/>
    <numFmt numFmtId="167" formatCode="0_);\(0\)"/>
  </numFmts>
  <fonts count="1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 val="single"/>
      <sz val="1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u val="single"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/>
    </fill>
    <fill>
      <patternFill patternType="gray125"/>
    </fill>
    <fill>
      <patternFill patternType="solid">
        <fgColor rgb="FFFFE9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 style="thin">
        <color auto="1"/>
      </top>
      <bottom/>
    </border>
    <border>
      <left/>
      <right/>
      <top/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28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37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4" fillId="0" borderId="0">
      <alignment/>
      <protection/>
    </xf>
    <xf numFmtId="0" fontId="2" fillId="0" borderId="0">
      <alignment/>
      <protection/>
    </xf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21" applyFont="1">
      <alignment/>
      <protection/>
    </xf>
    <xf numFmtId="0" fontId="7" fillId="0" borderId="0" xfId="0" applyFont="1"/>
    <xf numFmtId="0" fontId="7" fillId="0" borderId="0" xfId="20" applyFont="1" applyAlignment="1">
      <alignment horizontal="left" indent="1"/>
      <protection/>
    </xf>
    <xf numFmtId="0" fontId="3" fillId="0" borderId="0" xfId="20" applyFont="1">
      <alignment/>
      <protection/>
    </xf>
    <xf numFmtId="0" fontId="7" fillId="0" borderId="1" xfId="0" applyFont="1" applyBorder="1" applyAlignment="1" quotePrefix="1">
      <alignment horizontal="center"/>
    </xf>
    <xf numFmtId="0" fontId="7" fillId="0" borderId="1" xfId="0" applyFont="1" applyBorder="1" applyAlignment="1" quotePrefix="1">
      <alignment horizontal="center" wrapText="1"/>
    </xf>
    <xf numFmtId="0" fontId="7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6" fontId="3" fillId="0" borderId="0" xfId="22" applyNumberFormat="1" applyFont="1" applyBorder="1"/>
    <xf numFmtId="0" fontId="11" fillId="0" borderId="0" xfId="0" applyFont="1"/>
    <xf numFmtId="164" fontId="3" fillId="0" borderId="0" xfId="18" applyNumberFormat="1" applyFont="1" applyFill="1"/>
    <xf numFmtId="0" fontId="3" fillId="0" borderId="0" xfId="21" applyFont="1">
      <alignment/>
      <protection/>
    </xf>
    <xf numFmtId="37" fontId="3" fillId="0" borderId="0" xfId="23" applyFont="1">
      <alignment/>
      <protection/>
    </xf>
    <xf numFmtId="37" fontId="3" fillId="0" borderId="0" xfId="23" applyFont="1" applyAlignment="1">
      <alignment horizontal="left"/>
      <protection/>
    </xf>
    <xf numFmtId="37" fontId="3" fillId="0" borderId="3" xfId="23" applyFont="1" applyBorder="1" applyAlignment="1" quotePrefix="1">
      <alignment horizontal="left"/>
      <protection/>
    </xf>
    <xf numFmtId="37" fontId="3" fillId="0" borderId="4" xfId="23" applyFont="1" applyBorder="1" applyAlignment="1" quotePrefix="1">
      <alignment horizontal="left"/>
      <protection/>
    </xf>
    <xf numFmtId="37" fontId="3" fillId="0" borderId="4" xfId="23" applyFont="1" applyBorder="1" applyAlignment="1">
      <alignment horizontal="centerContinuous"/>
      <protection/>
    </xf>
    <xf numFmtId="37" fontId="7" fillId="0" borderId="3" xfId="23" applyFont="1" applyBorder="1" applyAlignment="1" quotePrefix="1">
      <alignment horizontal="left"/>
      <protection/>
    </xf>
    <xf numFmtId="37" fontId="7" fillId="0" borderId="5" xfId="23" applyFont="1" applyBorder="1" applyAlignment="1">
      <alignment horizontal="center"/>
      <protection/>
    </xf>
    <xf numFmtId="37" fontId="7" fillId="0" borderId="0" xfId="23" applyFont="1" applyAlignment="1">
      <alignment horizontal="left"/>
      <protection/>
    </xf>
    <xf numFmtId="37" fontId="7" fillId="0" borderId="0" xfId="23" applyFont="1">
      <alignment/>
      <protection/>
    </xf>
    <xf numFmtId="37" fontId="7" fillId="0" borderId="5" xfId="23" applyFont="1" applyBorder="1" applyAlignment="1">
      <alignment horizontal="left" vertical="center"/>
      <protection/>
    </xf>
    <xf numFmtId="37" fontId="3" fillId="0" borderId="5" xfId="23" applyFont="1" applyBorder="1" applyAlignment="1">
      <alignment horizontal="fill"/>
      <protection/>
    </xf>
    <xf numFmtId="37" fontId="3" fillId="0" borderId="5" xfId="23" applyFont="1" applyBorder="1" applyAlignment="1">
      <alignment horizontal="left" vertical="center"/>
      <protection/>
    </xf>
    <xf numFmtId="37" fontId="3" fillId="0" borderId="5" xfId="23" applyFont="1" applyBorder="1">
      <alignment/>
      <protection/>
    </xf>
    <xf numFmtId="37" fontId="3" fillId="0" borderId="5" xfId="23" applyFont="1" applyBorder="1" applyAlignment="1" quotePrefix="1">
      <alignment horizontal="left" vertical="center"/>
      <protection/>
    </xf>
    <xf numFmtId="37" fontId="3" fillId="0" borderId="6" xfId="23" applyFont="1" applyBorder="1">
      <alignment/>
      <protection/>
    </xf>
    <xf numFmtId="37" fontId="3" fillId="0" borderId="5" xfId="23" applyFont="1" applyBorder="1" applyAlignment="1" quotePrefix="1">
      <alignment horizontal="left"/>
      <protection/>
    </xf>
    <xf numFmtId="37" fontId="3" fillId="0" borderId="7" xfId="23" applyFont="1" applyBorder="1">
      <alignment/>
      <protection/>
    </xf>
    <xf numFmtId="0" fontId="3" fillId="0" borderId="5" xfId="23" applyNumberFormat="1" applyFont="1" applyBorder="1" applyAlignment="1">
      <alignment horizontal="fill"/>
      <protection/>
    </xf>
    <xf numFmtId="37" fontId="7" fillId="0" borderId="7" xfId="23" applyFont="1" applyBorder="1">
      <alignment/>
      <protection/>
    </xf>
    <xf numFmtId="37" fontId="3" fillId="0" borderId="4" xfId="23" applyFont="1" applyBorder="1">
      <alignment/>
      <protection/>
    </xf>
    <xf numFmtId="37" fontId="3" fillId="0" borderId="6" xfId="23" applyFont="1" applyBorder="1" applyAlignment="1">
      <alignment horizontal="left" vertical="center"/>
      <protection/>
    </xf>
    <xf numFmtId="0" fontId="3" fillId="0" borderId="0" xfId="20" applyFont="1" applyAlignment="1">
      <alignment vertical="top"/>
      <protection/>
    </xf>
    <xf numFmtId="0" fontId="7" fillId="0" borderId="0" xfId="26" applyFont="1" applyAlignment="1">
      <alignment horizontal="center"/>
      <protection/>
    </xf>
    <xf numFmtId="37" fontId="7" fillId="0" borderId="0" xfId="26" applyNumberFormat="1" applyFont="1" applyAlignment="1">
      <alignment horizontal="center"/>
      <protection/>
    </xf>
    <xf numFmtId="0" fontId="7" fillId="0" borderId="2" xfId="26" applyFont="1" applyBorder="1" applyAlignment="1">
      <alignment horizontal="center"/>
      <protection/>
    </xf>
    <xf numFmtId="0" fontId="3" fillId="0" borderId="0" xfId="27" applyFont="1">
      <alignment/>
      <protection/>
    </xf>
    <xf numFmtId="0" fontId="7" fillId="0" borderId="0" xfId="0" applyFont="1" applyAlignment="1">
      <alignment horizontal="center"/>
    </xf>
    <xf numFmtId="37" fontId="7" fillId="0" borderId="3" xfId="23" applyFont="1" applyBorder="1" applyAlignment="1" quotePrefix="1">
      <alignment horizontal="center"/>
      <protection/>
    </xf>
    <xf numFmtId="37" fontId="7" fillId="0" borderId="0" xfId="23" applyFont="1" applyAlignment="1">
      <alignment horizontal="center"/>
      <protection/>
    </xf>
    <xf numFmtId="37" fontId="9" fillId="0" borderId="3" xfId="23" applyFont="1" applyBorder="1" applyAlignment="1" quotePrefix="1">
      <alignment horizontal="center"/>
      <protection/>
    </xf>
    <xf numFmtId="0" fontId="12" fillId="0" borderId="0" xfId="21" applyFont="1" applyAlignment="1">
      <alignment horizontal="center"/>
      <protection/>
    </xf>
    <xf numFmtId="0" fontId="1" fillId="0" borderId="0" xfId="0" applyFont="1"/>
    <xf numFmtId="37" fontId="1" fillId="0" borderId="0" xfId="23" applyFont="1">
      <alignment/>
      <protection/>
    </xf>
    <xf numFmtId="0" fontId="1" fillId="0" borderId="0" xfId="26" applyFont="1">
      <alignment/>
      <protection/>
    </xf>
    <xf numFmtId="0" fontId="1" fillId="0" borderId="2" xfId="26" applyFont="1" applyBorder="1">
      <alignment/>
      <protection/>
    </xf>
    <xf numFmtId="164" fontId="1" fillId="0" borderId="0" xfId="18" applyNumberFormat="1" applyFont="1" applyBorder="1"/>
    <xf numFmtId="164" fontId="1" fillId="0" borderId="0" xfId="18" applyNumberFormat="1" applyFont="1"/>
    <xf numFmtId="164" fontId="1" fillId="0" borderId="0" xfId="0" applyNumberFormat="1" applyFont="1"/>
    <xf numFmtId="0" fontId="1" fillId="0" borderId="1" xfId="0" applyFont="1" applyBorder="1"/>
    <xf numFmtId="0" fontId="5" fillId="0" borderId="0" xfId="0" applyFont="1" applyAlignment="1">
      <alignment horizontal="center"/>
    </xf>
    <xf numFmtId="37" fontId="3" fillId="0" borderId="8" xfId="23" applyFont="1" applyBorder="1" applyAlignment="1">
      <alignment horizontal="centerContinuous"/>
      <protection/>
    </xf>
    <xf numFmtId="37" fontId="7" fillId="0" borderId="5" xfId="23" applyFont="1" applyBorder="1">
      <alignment/>
      <protection/>
    </xf>
    <xf numFmtId="37" fontId="7" fillId="0" borderId="6" xfId="23" applyFont="1" applyBorder="1" applyAlignment="1">
      <alignment horizontal="center" wrapText="1"/>
      <protection/>
    </xf>
    <xf numFmtId="37" fontId="3" fillId="0" borderId="4" xfId="23" applyFont="1" applyBorder="1" applyAlignment="1">
      <alignment horizontal="fill"/>
      <protection/>
    </xf>
    <xf numFmtId="37" fontId="7" fillId="0" borderId="5" xfId="23" applyFont="1" applyBorder="1" applyAlignment="1" quotePrefix="1">
      <alignment horizontal="center"/>
      <protection/>
    </xf>
    <xf numFmtId="0" fontId="3" fillId="0" borderId="5" xfId="23" applyNumberFormat="1" applyFont="1" applyBorder="1" applyAlignment="1">
      <alignment horizontal="fill" vertical="top" wrapText="1"/>
      <protection/>
    </xf>
    <xf numFmtId="37" fontId="7" fillId="0" borderId="6" xfId="23" applyFont="1" applyBorder="1" applyAlignment="1" quotePrefix="1">
      <alignment horizontal="center"/>
      <protection/>
    </xf>
    <xf numFmtId="37" fontId="7" fillId="0" borderId="7" xfId="23" applyFont="1" applyBorder="1" applyAlignment="1" quotePrefix="1">
      <alignment horizontal="center"/>
      <protection/>
    </xf>
    <xf numFmtId="37" fontId="3" fillId="0" borderId="9" xfId="23" applyFont="1" applyBorder="1">
      <alignment/>
      <protection/>
    </xf>
    <xf numFmtId="37" fontId="1" fillId="0" borderId="0" xfId="26" applyNumberFormat="1" applyFont="1">
      <alignment/>
      <protection/>
    </xf>
    <xf numFmtId="0" fontId="3" fillId="0" borderId="0" xfId="21" applyFont="1" applyAlignment="1">
      <alignment horizontal="fill"/>
      <protection/>
    </xf>
    <xf numFmtId="0" fontId="1" fillId="0" borderId="0" xfId="26" applyFont="1">
      <alignment/>
      <protection/>
    </xf>
    <xf numFmtId="0" fontId="5" fillId="0" borderId="0" xfId="0" applyFont="1"/>
    <xf numFmtId="0" fontId="1" fillId="0" borderId="0" xfId="0" applyFont="1"/>
    <xf numFmtId="164" fontId="1" fillId="0" borderId="0" xfId="18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2" xfId="26" applyFont="1" applyBorder="1" applyAlignment="1" quotePrefix="1">
      <alignment horizontal="center"/>
      <protection/>
    </xf>
    <xf numFmtId="0" fontId="13" fillId="0" borderId="0" xfId="0" applyFont="1"/>
    <xf numFmtId="164" fontId="14" fillId="0" borderId="0" xfId="18" applyNumberFormat="1" applyFont="1"/>
    <xf numFmtId="0" fontId="3" fillId="0" borderId="0" xfId="0" applyFont="1" applyAlignment="1">
      <alignment horizontal="left" vertical="top" wrapText="1"/>
    </xf>
    <xf numFmtId="37" fontId="3" fillId="2" borderId="0" xfId="23" applyFont="1" applyFill="1" applyAlignment="1">
      <alignment wrapText="1"/>
      <protection/>
    </xf>
    <xf numFmtId="0" fontId="3" fillId="2" borderId="0" xfId="23" applyNumberFormat="1" applyFont="1" applyFill="1" applyAlignment="1">
      <alignment horizontal="left"/>
      <protection/>
    </xf>
    <xf numFmtId="164" fontId="3" fillId="2" borderId="0" xfId="18" applyNumberFormat="1" applyFont="1" applyFill="1" applyBorder="1"/>
    <xf numFmtId="0" fontId="3" fillId="0" borderId="0" xfId="26" applyFont="1">
      <alignment/>
      <protection/>
    </xf>
    <xf numFmtId="37" fontId="3" fillId="0" borderId="0" xfId="26" applyNumberFormat="1" applyFont="1">
      <alignment/>
      <protection/>
    </xf>
    <xf numFmtId="37" fontId="3" fillId="0" borderId="10" xfId="26" applyNumberFormat="1" applyFont="1" applyBorder="1">
      <alignment/>
      <protection/>
    </xf>
    <xf numFmtId="37" fontId="3" fillId="2" borderId="0" xfId="26" applyNumberFormat="1" applyFont="1" applyFill="1">
      <alignment/>
      <protection/>
    </xf>
    <xf numFmtId="0" fontId="7" fillId="0" borderId="0" xfId="26" applyFont="1" applyAlignment="1">
      <alignment horizontal="left"/>
      <protection/>
    </xf>
    <xf numFmtId="0" fontId="3" fillId="0" borderId="0" xfId="26" applyFont="1" applyAlignment="1">
      <alignment horizontal="right"/>
      <protection/>
    </xf>
    <xf numFmtId="37" fontId="7" fillId="0" borderId="10" xfId="26" applyNumberFormat="1" applyFont="1" applyBorder="1">
      <alignment/>
      <protection/>
    </xf>
    <xf numFmtId="164" fontId="7" fillId="0" borderId="0" xfId="18" applyNumberFormat="1" applyFont="1" applyAlignment="1">
      <alignment horizontal="center"/>
    </xf>
    <xf numFmtId="164" fontId="3" fillId="0" borderId="0" xfId="18" applyNumberFormat="1" applyFont="1" applyBorder="1"/>
    <xf numFmtId="164" fontId="7" fillId="0" borderId="0" xfId="18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18" applyNumberFormat="1" applyFont="1" applyBorder="1" applyAlignment="1">
      <alignment horizontal="center"/>
    </xf>
    <xf numFmtId="164" fontId="3" fillId="2" borderId="0" xfId="18" applyNumberFormat="1" applyFont="1" applyFill="1"/>
    <xf numFmtId="164" fontId="3" fillId="2" borderId="1" xfId="18" applyNumberFormat="1" applyFont="1" applyFill="1" applyBorder="1"/>
    <xf numFmtId="164" fontId="7" fillId="0" borderId="10" xfId="18" applyNumberFormat="1" applyFont="1" applyBorder="1"/>
    <xf numFmtId="164" fontId="3" fillId="0" borderId="0" xfId="18" applyNumberFormat="1" applyFont="1"/>
    <xf numFmtId="164" fontId="3" fillId="2" borderId="11" xfId="18" applyNumberFormat="1" applyFont="1" applyFill="1" applyBorder="1"/>
    <xf numFmtId="164" fontId="7" fillId="0" borderId="12" xfId="18" applyNumberFormat="1" applyFont="1" applyBorder="1"/>
    <xf numFmtId="0" fontId="3" fillId="0" borderId="0" xfId="0" applyFont="1" applyAlignment="1">
      <alignment horizontal="left"/>
    </xf>
    <xf numFmtId="0" fontId="15" fillId="0" borderId="0" xfId="0" applyFont="1"/>
    <xf numFmtId="10" fontId="3" fillId="2" borderId="0" xfId="15" applyNumberFormat="1" applyFont="1" applyFill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3" fillId="0" borderId="1" xfId="18" applyNumberFormat="1" applyFont="1" applyBorder="1"/>
    <xf numFmtId="164" fontId="3" fillId="0" borderId="0" xfId="18" applyNumberFormat="1" applyFont="1" applyAlignment="1">
      <alignment horizontal="center"/>
    </xf>
    <xf numFmtId="167" fontId="3" fillId="0" borderId="0" xfId="18" applyNumberFormat="1" applyFont="1" applyAlignment="1">
      <alignment horizontal="center"/>
    </xf>
    <xf numFmtId="9" fontId="3" fillId="0" borderId="1" xfId="15" applyFont="1" applyBorder="1"/>
    <xf numFmtId="164" fontId="3" fillId="0" borderId="12" xfId="18" applyNumberFormat="1" applyFont="1" applyBorder="1"/>
    <xf numFmtId="164" fontId="3" fillId="0" borderId="13" xfId="18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164" fontId="3" fillId="0" borderId="0" xfId="18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37" fontId="3" fillId="0" borderId="5" xfId="23" applyFont="1" applyBorder="1" applyAlignment="1">
      <alignment horizontal="center"/>
      <protection/>
    </xf>
    <xf numFmtId="37" fontId="3" fillId="2" borderId="5" xfId="23" applyFont="1" applyFill="1" applyBorder="1">
      <alignment/>
      <protection/>
    </xf>
    <xf numFmtId="37" fontId="3" fillId="0" borderId="5" xfId="23" applyFont="1" applyBorder="1" applyAlignment="1">
      <alignment wrapText="1"/>
      <protection/>
    </xf>
    <xf numFmtId="37" fontId="3" fillId="0" borderId="5" xfId="23" applyFont="1" applyBorder="1" applyAlignment="1" quotePrefix="1">
      <alignment wrapText="1"/>
      <protection/>
    </xf>
    <xf numFmtId="0" fontId="3" fillId="0" borderId="6" xfId="0" applyFont="1" applyBorder="1" applyAlignment="1">
      <alignment horizontal="left"/>
    </xf>
    <xf numFmtId="37" fontId="3" fillId="2" borderId="6" xfId="23" applyFont="1" applyFill="1" applyBorder="1">
      <alignment/>
      <protection/>
    </xf>
    <xf numFmtId="37" fontId="3" fillId="0" borderId="1" xfId="23" applyFont="1" applyBorder="1">
      <alignment/>
      <protection/>
    </xf>
    <xf numFmtId="37" fontId="3" fillId="0" borderId="14" xfId="23" applyFont="1" applyBorder="1">
      <alignment/>
      <protection/>
    </xf>
    <xf numFmtId="5" fontId="3" fillId="0" borderId="0" xfId="18" applyNumberFormat="1" applyFont="1" applyFill="1"/>
    <xf numFmtId="165" fontId="3" fillId="0" borderId="0" xfId="0" applyNumberFormat="1" applyFont="1"/>
    <xf numFmtId="5" fontId="3" fillId="0" borderId="1" xfId="18" applyNumberFormat="1" applyFont="1" applyFill="1" applyBorder="1"/>
    <xf numFmtId="5" fontId="7" fillId="0" borderId="0" xfId="18" applyNumberFormat="1" applyFont="1" applyFill="1"/>
    <xf numFmtId="5" fontId="7" fillId="0" borderId="1" xfId="18" applyNumberFormat="1" applyFont="1" applyFill="1" applyBorder="1"/>
    <xf numFmtId="164" fontId="13" fillId="0" borderId="0" xfId="18" applyNumberFormat="1" applyFont="1" applyBorder="1"/>
    <xf numFmtId="37" fontId="3" fillId="2" borderId="0" xfId="23" applyFont="1" applyFill="1">
      <alignment/>
      <protection/>
    </xf>
    <xf numFmtId="10" fontId="3" fillId="0" borderId="0" xfId="15" applyNumberFormat="1" applyFont="1" applyFill="1"/>
    <xf numFmtId="166" fontId="3" fillId="0" borderId="0" xfId="0" applyNumberFormat="1" applyFont="1"/>
    <xf numFmtId="5" fontId="3" fillId="0" borderId="10" xfId="18" applyNumberFormat="1" applyFont="1" applyFill="1" applyBorder="1"/>
    <xf numFmtId="10" fontId="16" fillId="2" borderId="0" xfId="15" applyNumberFormat="1" applyFont="1" applyFill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7" fontId="3" fillId="0" borderId="0" xfId="23" applyFont="1" applyAlignment="1">
      <alignment horizontal="left" wrapText="1"/>
      <protection/>
    </xf>
    <xf numFmtId="37" fontId="5" fillId="0" borderId="0" xfId="23" applyFont="1" applyAlignment="1">
      <alignment horizontal="center"/>
      <protection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2" fillId="0" borderId="0" xfId="21" applyFont="1" applyAlignment="1">
      <alignment horizontal="center"/>
      <protection/>
    </xf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 2 2" xfId="20"/>
    <cellStyle name="Normal 10" xfId="21"/>
    <cellStyle name="Comma 2 2 2" xfId="22"/>
    <cellStyle name="Normal 2" xfId="23"/>
    <cellStyle name="Normal 3" xfId="24"/>
    <cellStyle name="Normal 2 2" xfId="25"/>
    <cellStyle name="Normal_ITC Model I Updated to May 1 2009 FLE's" xfId="26"/>
    <cellStyle name="Normal 197" xfId="27"/>
  </cellStyles>
  <dxfs count="4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7" Type="http://schemas.openxmlformats.org/officeDocument/2006/relationships/worksheet" Target="worksheets/sheet6.xml" /><Relationship Id="rId9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4" Type="http://schemas.openxmlformats.org/officeDocument/2006/relationships/externalLink" Target="externalLinks/externalLink1.xml" /><Relationship Id="rId10" Type="http://schemas.openxmlformats.org/officeDocument/2006/relationships/customXml" Target="../customXml/item1.xml" /><Relationship Id="rId11" Type="http://schemas.openxmlformats.org/officeDocument/2006/relationships/customXml" Target="../customXml/item2.xml" /><Relationship Id="rId12" Type="http://schemas.openxmlformats.org/officeDocument/2006/relationships/customXml" Target="../customXml/item3.xml" /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6" Type="http://schemas.openxmlformats.org/officeDocument/2006/relationships/worksheet" Target="worksheets/sheet5.xml" /><Relationship Id="rId8" Type="http://schemas.openxmlformats.org/officeDocument/2006/relationships/styles" Target="styles.xml" /><Relationship Id="rId13" Type="http://schemas.openxmlformats.org/officeDocument/2006/relationships/customXml" Target="../customXml/item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sps.utility.pge.com\2014GRC\2PreNOI_Run_MayRun\Input\lkpCommonUCC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kpCommonUCC"/>
      <sheetName val="lkpUCC"/>
      <sheetName val="1_1"/>
    </sheetNames>
    <sheetDataSet>
      <sheetData sheetId="0"/>
      <sheetData sheetId="1"/>
      <sheetData sheetId="2">
        <row r="48">
          <cell r="Y48">
            <v>0</v>
          </cell>
          <cell r="Z48" t="str">
            <v>UCC</v>
          </cell>
        </row>
        <row r="49">
          <cell r="Y49" t="str">
            <v>%</v>
          </cell>
          <cell r="Z49">
            <v>0</v>
          </cell>
        </row>
        <row r="50">
          <cell r="Z50">
            <v>0</v>
          </cell>
        </row>
        <row r="51">
          <cell r="Z51">
            <v>0</v>
          </cell>
        </row>
        <row r="52">
          <cell r="Z52">
            <v>0</v>
          </cell>
        </row>
        <row r="53">
          <cell r="Z53">
            <v>0</v>
          </cell>
        </row>
        <row r="54">
          <cell r="Y54">
            <v>0.236982950871116</v>
          </cell>
          <cell r="Z54">
            <v>0</v>
          </cell>
          <cell r="AA54">
            <v>0</v>
          </cell>
          <cell r="AB54" t="str">
            <v>UCC 801</v>
          </cell>
        </row>
        <row r="55">
          <cell r="Y55">
            <v>0.00995996412303639</v>
          </cell>
          <cell r="Z55">
            <v>101</v>
          </cell>
          <cell r="AA55">
            <v>0</v>
          </cell>
          <cell r="AB55">
            <v>0.0138251925124657</v>
          </cell>
        </row>
        <row r="56">
          <cell r="Y56">
            <v>0.000102674510796912</v>
          </cell>
          <cell r="Z56">
            <v>102</v>
          </cell>
          <cell r="AA56">
            <v>0</v>
          </cell>
          <cell r="AB56">
            <v>0.000142520079425527</v>
          </cell>
        </row>
        <row r="57">
          <cell r="Y57">
            <v>1.89629315040784E-05</v>
          </cell>
          <cell r="Z57">
            <v>108</v>
          </cell>
          <cell r="AA57">
            <v>0</v>
          </cell>
          <cell r="AB57">
            <v>2.63220003010072E-05</v>
          </cell>
        </row>
        <row r="58">
          <cell r="Y58">
            <v>0.0529801870226853</v>
          </cell>
          <cell r="Z58">
            <v>120</v>
          </cell>
          <cell r="AA58">
            <v>0</v>
          </cell>
          <cell r="AB58">
            <v>0.0735405545528977</v>
          </cell>
        </row>
        <row r="59">
          <cell r="Y59">
            <v>0.00169412942858568</v>
          </cell>
          <cell r="Z59">
            <v>121</v>
          </cell>
          <cell r="AA59">
            <v>0</v>
          </cell>
          <cell r="AB59">
            <v>0.00235158131112728</v>
          </cell>
        </row>
        <row r="60">
          <cell r="Y60">
            <v>0.147480244655415</v>
          </cell>
          <cell r="Z60">
            <v>130</v>
          </cell>
          <cell r="AA60">
            <v>0</v>
          </cell>
          <cell r="AB60">
            <v>0.204713867335203</v>
          </cell>
        </row>
        <row r="61">
          <cell r="Y61">
            <v>0.0247411345056228</v>
          </cell>
          <cell r="Z61">
            <v>141</v>
          </cell>
          <cell r="AA61">
            <v>0</v>
          </cell>
          <cell r="AB61">
            <v>0.0343425883157464</v>
          </cell>
        </row>
        <row r="62">
          <cell r="Y62">
            <v>5.65369346989645E-06</v>
          </cell>
          <cell r="Z62">
            <v>142</v>
          </cell>
          <cell r="AA62">
            <v>0</v>
          </cell>
          <cell r="AB62">
            <v>7.84775925517689E-06</v>
          </cell>
        </row>
        <row r="63">
          <cell r="Y63">
            <v>0.00162837641542097</v>
          </cell>
          <cell r="Z63">
            <v>0</v>
          </cell>
          <cell r="AA63">
            <v>0</v>
          </cell>
          <cell r="AB63">
            <v>0</v>
          </cell>
        </row>
        <row r="64">
          <cell r="Y64">
            <v>0.00162837641542097</v>
          </cell>
          <cell r="Z64">
            <v>134</v>
          </cell>
          <cell r="AA64">
            <v>0</v>
          </cell>
          <cell r="AB64">
            <v>0.00226031109629043</v>
          </cell>
        </row>
        <row r="65">
          <cell r="Y65">
            <v>0.0619191471346602</v>
          </cell>
          <cell r="Z65">
            <v>0</v>
          </cell>
          <cell r="AA65" t="str">
            <v>UCC 200</v>
          </cell>
          <cell r="AB65">
            <v>0</v>
          </cell>
        </row>
        <row r="66">
          <cell r="Y66">
            <v>0.0302761463626158</v>
          </cell>
          <cell r="Z66">
            <v>201</v>
          </cell>
          <cell r="AA66">
            <v>0.493514644418136</v>
          </cell>
          <cell r="AB66">
            <v>0.042025608408632</v>
          </cell>
        </row>
        <row r="67">
          <cell r="Y67">
            <v>0.0310718738127774</v>
          </cell>
          <cell r="Z67">
            <v>202</v>
          </cell>
          <cell r="AA67">
            <v>0.506485355581864</v>
          </cell>
          <cell r="AB67">
            <v>0.0431301390123612</v>
          </cell>
        </row>
        <row r="68">
          <cell r="Y68">
            <v>4.49200941618554E-05</v>
          </cell>
          <cell r="Z68">
            <v>203</v>
          </cell>
          <cell r="AA68">
            <v>0</v>
          </cell>
          <cell r="AB68">
            <v>6.23525287635686E-05</v>
          </cell>
        </row>
        <row r="69">
          <cell r="Y69">
            <v>0.00052620686510519</v>
          </cell>
          <cell r="Z69">
            <v>204</v>
          </cell>
          <cell r="AA69">
            <v>0</v>
          </cell>
          <cell r="AB69">
            <v>0.000730415403267787</v>
          </cell>
        </row>
        <row r="70">
          <cell r="Y70">
            <v>0.41989089505021</v>
          </cell>
          <cell r="Z70">
            <v>0</v>
          </cell>
          <cell r="AA70" t="str">
            <v>UCC 300</v>
          </cell>
          <cell r="AB70">
            <v>0</v>
          </cell>
        </row>
        <row r="71">
          <cell r="Y71">
            <v>0.351169366553163</v>
          </cell>
          <cell r="Z71">
            <v>301</v>
          </cell>
          <cell r="AA71">
            <v>0.549550775957237</v>
          </cell>
          <cell r="AB71">
            <v>0.487449958363708</v>
          </cell>
        </row>
        <row r="72">
          <cell r="Y72">
            <v>0.000455618152195171</v>
          </cell>
          <cell r="Z72">
            <v>302</v>
          </cell>
          <cell r="AA72">
            <v>0.000449224042762632</v>
          </cell>
          <cell r="AB72">
            <v>0.0006324328670726</v>
          </cell>
        </row>
        <row r="73">
          <cell r="Y73">
            <v>0.0614270106355582</v>
          </cell>
          <cell r="Z73">
            <v>303</v>
          </cell>
          <cell r="AA73">
            <v>0</v>
          </cell>
          <cell r="AB73">
            <v>0.0852653922254261</v>
          </cell>
        </row>
        <row r="74">
          <cell r="Y74">
            <v>0.00683889970929383</v>
          </cell>
          <cell r="Z74">
            <v>307</v>
          </cell>
          <cell r="AA74">
            <v>0</v>
          </cell>
          <cell r="AB74">
            <v>0.00949291622805653</v>
          </cell>
        </row>
        <row r="75">
          <cell r="Y75">
            <v>0.720421369471407</v>
          </cell>
          <cell r="Z75">
            <v>0</v>
          </cell>
        </row>
        <row r="76">
          <cell r="Z76">
            <v>0</v>
          </cell>
        </row>
        <row r="77">
          <cell r="Z77">
            <v>0</v>
          </cell>
        </row>
        <row r="78">
          <cell r="Y78">
            <v>0.0541106961502303</v>
          </cell>
          <cell r="Z78">
            <v>0</v>
          </cell>
          <cell r="AA78" t="str">
            <v>UCC 500</v>
          </cell>
          <cell r="AB78" t="str">
            <v>UCC 510</v>
          </cell>
          <cell r="AC78" t="str">
            <v>UCC 802</v>
          </cell>
        </row>
        <row r="79">
          <cell r="Y79">
            <v>0.00274213668635234</v>
          </cell>
          <cell r="Z79">
            <v>501</v>
          </cell>
          <cell r="AA79">
            <v>0.0506764259461605</v>
          </cell>
          <cell r="AB79">
            <v>0</v>
          </cell>
          <cell r="AC79">
            <v>0.00980810543770046</v>
          </cell>
        </row>
        <row r="80">
          <cell r="Y80">
            <v>0</v>
          </cell>
          <cell r="Z80">
            <v>510</v>
          </cell>
          <cell r="AA80">
            <v>0</v>
          </cell>
          <cell r="AB80">
            <v>0</v>
          </cell>
          <cell r="AC80">
            <v>0</v>
          </cell>
        </row>
        <row r="81">
          <cell r="Y81">
            <v>0.00492202380232404</v>
          </cell>
          <cell r="Z81">
            <v>511</v>
          </cell>
          <cell r="AA81">
            <v>0.0909621230645189</v>
          </cell>
          <cell r="AB81">
            <v>0.627288855227152</v>
          </cell>
          <cell r="AC81">
            <v>0.017605150268524</v>
          </cell>
        </row>
        <row r="82">
          <cell r="Y82">
            <v>0.00291504603502186</v>
          </cell>
          <cell r="Z82">
            <v>512</v>
          </cell>
          <cell r="AA82">
            <v>0.0538719004266488</v>
          </cell>
          <cell r="AB82">
            <v>0.371508949099333</v>
          </cell>
          <cell r="AC82">
            <v>0.0104265695468586</v>
          </cell>
        </row>
        <row r="83">
          <cell r="Y83">
            <v>9.43303180151122E-06</v>
          </cell>
          <cell r="Z83">
            <v>513</v>
          </cell>
          <cell r="AA83">
            <v>0.000174328413283056</v>
          </cell>
          <cell r="AB83">
            <v>0.00120219567351489</v>
          </cell>
          <cell r="AC83">
            <v>3.37401745751326E-05</v>
          </cell>
        </row>
        <row r="84">
          <cell r="Y84">
            <v>0.0219891710468345</v>
          </cell>
          <cell r="Z84">
            <v>520</v>
          </cell>
          <cell r="AA84">
            <v>0.4063738338495</v>
          </cell>
          <cell r="AB84">
            <v>0</v>
          </cell>
          <cell r="AC84">
            <v>0.0786511150915221</v>
          </cell>
        </row>
        <row r="85">
          <cell r="Y85">
            <v>0.000681226669729484</v>
          </cell>
          <cell r="Z85">
            <v>521</v>
          </cell>
          <cell r="AA85">
            <v>0.0125895011189315</v>
          </cell>
          <cell r="AB85">
            <v>0</v>
          </cell>
          <cell r="AC85">
            <v>0.0024366192381782</v>
          </cell>
        </row>
        <row r="86">
          <cell r="Y86">
            <v>0.00365175496455387</v>
          </cell>
          <cell r="Z86">
            <v>522</v>
          </cell>
          <cell r="AA86">
            <v>0.0674867489121802</v>
          </cell>
          <cell r="AB86">
            <v>0</v>
          </cell>
          <cell r="AC86">
            <v>0.013061638357873</v>
          </cell>
        </row>
        <row r="87">
          <cell r="Y87">
            <v>0</v>
          </cell>
          <cell r="Z87">
            <v>523</v>
          </cell>
          <cell r="AA87">
            <v>0</v>
          </cell>
          <cell r="AB87">
            <v>0</v>
          </cell>
          <cell r="AC87">
            <v>0</v>
          </cell>
        </row>
        <row r="88">
          <cell r="Y88">
            <v>0.00119496714626757</v>
          </cell>
          <cell r="Z88">
            <v>524</v>
          </cell>
          <cell r="AA88">
            <v>0.0220837511117936</v>
          </cell>
          <cell r="AB88">
            <v>0</v>
          </cell>
          <cell r="AC88">
            <v>0.00427417197089877</v>
          </cell>
        </row>
        <row r="89">
          <cell r="Y89">
            <v>0.0129023661779071</v>
          </cell>
          <cell r="Z89">
            <v>525</v>
          </cell>
          <cell r="AA89">
            <v>0.238443913973785</v>
          </cell>
          <cell r="AB89">
            <v>0</v>
          </cell>
          <cell r="AC89">
            <v>0.0461493289151355</v>
          </cell>
        </row>
        <row r="90">
          <cell r="Y90">
            <v>0.0020893346085866</v>
          </cell>
          <cell r="Z90">
            <v>526</v>
          </cell>
          <cell r="AA90">
            <v>0.0386122293231245</v>
          </cell>
          <cell r="AB90">
            <v>0</v>
          </cell>
          <cell r="AC90">
            <v>0.00747315560075656</v>
          </cell>
        </row>
        <row r="91">
          <cell r="Y91">
            <v>0</v>
          </cell>
          <cell r="Z91">
            <v>527</v>
          </cell>
          <cell r="AA91">
            <v>0</v>
          </cell>
          <cell r="AB91">
            <v>0</v>
          </cell>
          <cell r="AC91">
            <v>0</v>
          </cell>
        </row>
        <row r="92">
          <cell r="Y92">
            <v>0.00101323598085141</v>
          </cell>
          <cell r="Z92">
            <v>540</v>
          </cell>
          <cell r="AA92">
            <v>0.0187252438600737</v>
          </cell>
          <cell r="AB92">
            <v>0</v>
          </cell>
          <cell r="AC92">
            <v>0.00362415388806974</v>
          </cell>
        </row>
        <row r="93">
          <cell r="Y93">
            <v>0.225467934378362</v>
          </cell>
          <cell r="Z93">
            <v>0</v>
          </cell>
          <cell r="AA93" t="str">
            <v>UCC 300</v>
          </cell>
          <cell r="AB93">
            <v>0</v>
          </cell>
          <cell r="AC93">
            <v>0</v>
          </cell>
        </row>
        <row r="94">
          <cell r="Y94">
            <v>0.206656660879358</v>
          </cell>
          <cell r="Z94">
            <v>601</v>
          </cell>
          <cell r="AA94">
            <v>0.45</v>
          </cell>
          <cell r="AB94">
            <v>0</v>
          </cell>
          <cell r="AC94">
            <v>0.739171876221861</v>
          </cell>
        </row>
        <row r="95">
          <cell r="Y95">
            <v>0.00232986971562489</v>
          </cell>
          <cell r="Z95">
            <v>602</v>
          </cell>
          <cell r="AA95">
            <v>0</v>
          </cell>
          <cell r="AB95">
            <v>0</v>
          </cell>
          <cell r="AC95">
            <v>0.00833350428543076</v>
          </cell>
        </row>
        <row r="96">
          <cell r="Y96">
            <v>0.0139519477286703</v>
          </cell>
          <cell r="Z96">
            <v>603</v>
          </cell>
          <cell r="AA96">
            <v>0</v>
          </cell>
          <cell r="AB96">
            <v>0</v>
          </cell>
          <cell r="AC96">
            <v>0.0499034840477317</v>
          </cell>
        </row>
        <row r="97">
          <cell r="Y97">
            <v>0.00252945605470882</v>
          </cell>
          <cell r="Z97">
            <v>604</v>
          </cell>
          <cell r="AA97">
            <v>0</v>
          </cell>
          <cell r="AB97">
            <v>0</v>
          </cell>
          <cell r="AC97">
            <v>0.00904738695488435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customProperty" Target="../customProperty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customProperty" Target="../customProperty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customProperty" Target="../customProperty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customProperty" Target="../customProperty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view="pageBreakPreview" zoomScale="60" zoomScaleNormal="70" workbookViewId="0" topLeftCell="A10">
      <selection pane="topLeft" activeCell="N46" sqref="N46"/>
    </sheetView>
  </sheetViews>
  <sheetFormatPr defaultColWidth="9.1796875" defaultRowHeight="15"/>
  <cols>
    <col min="1" max="1" width="9.14285714285714" style="51"/>
    <col min="2" max="2" width="66.4285714285714" style="51" bestFit="1" customWidth="1"/>
    <col min="3" max="3" width="9.14285714285714" style="51"/>
    <col min="4" max="16384" width="9.14285714285714" style="51"/>
  </cols>
  <sheetData>
    <row r="1" spans="1:2" ht="14.5">
      <c r="A1" s="138" t="s">
        <v>121</v>
      </c>
      <c r="B1" s="138"/>
    </row>
    <row r="2" spans="1:2" ht="14.5">
      <c r="A2" s="138" t="s">
        <v>242</v>
      </c>
      <c r="B2" s="138"/>
    </row>
    <row r="3" spans="1:2" ht="14.5">
      <c r="A3" s="138" t="s">
        <v>120</v>
      </c>
      <c r="B3" s="138"/>
    </row>
    <row r="4" spans="1:2" ht="14.5">
      <c r="A4" s="46"/>
      <c r="B4" s="46"/>
    </row>
    <row r="5" spans="1:2" ht="14.5">
      <c r="A5" s="138" t="s">
        <v>117</v>
      </c>
      <c r="B5" s="138"/>
    </row>
    <row r="6" ht="14.5"/>
    <row r="7" spans="1:2" ht="14.5">
      <c r="A7" s="46" t="s">
        <v>118</v>
      </c>
      <c r="B7" s="46" t="s">
        <v>119</v>
      </c>
    </row>
    <row r="8" spans="1:2" ht="14.5">
      <c r="A8" s="1">
        <v>1</v>
      </c>
      <c r="B8" s="2" t="s">
        <v>124</v>
      </c>
    </row>
    <row r="9" spans="1:2" ht="14.5">
      <c r="A9" s="1">
        <v>2</v>
      </c>
      <c r="B9" s="52" t="s">
        <v>123</v>
      </c>
    </row>
    <row r="10" spans="1:2" ht="14.5">
      <c r="A10" s="1">
        <v>3</v>
      </c>
      <c r="B10" s="73" t="s">
        <v>207</v>
      </c>
    </row>
    <row r="11" spans="1:2" ht="14.5">
      <c r="A11" s="1">
        <v>4</v>
      </c>
      <c r="B11" s="51" t="s">
        <v>122</v>
      </c>
    </row>
    <row r="12" spans="1:2" ht="14.5">
      <c r="A12" s="1">
        <v>5</v>
      </c>
      <c r="B12" s="3" t="s">
        <v>94</v>
      </c>
    </row>
    <row r="13" spans="1:3" ht="14.5">
      <c r="A13" s="1"/>
      <c r="B13" s="3"/>
      <c r="C13" s="79"/>
    </row>
    <row r="14" spans="1:2" ht="14.5">
      <c r="A14" s="1"/>
      <c r="B14" s="3"/>
    </row>
    <row r="15" spans="1:2" ht="14.5">
      <c r="A15" s="1"/>
      <c r="B15" s="3"/>
    </row>
    <row r="16" spans="1:2" ht="14.5">
      <c r="A16" s="76" t="s">
        <v>225</v>
      </c>
      <c r="B16" s="77" t="s">
        <v>226</v>
      </c>
    </row>
    <row r="17" spans="1:3" ht="14.5">
      <c r="A17" s="51">
        <v>112</v>
      </c>
      <c r="B17" s="72" t="s">
        <v>227</v>
      </c>
      <c r="C17" s="105">
        <v>0.43638724816634106</v>
      </c>
    </row>
    <row r="18" spans="1:3" ht="14.5">
      <c r="A18" s="51">
        <v>116</v>
      </c>
      <c r="B18" s="72" t="s">
        <v>228</v>
      </c>
      <c r="C18" s="137">
        <v>0.40851933046607769</v>
      </c>
    </row>
    <row r="19" spans="1:3" ht="14.5">
      <c r="A19" s="51">
        <v>119</v>
      </c>
      <c r="B19" s="72" t="s">
        <v>229</v>
      </c>
      <c r="C19" s="137">
        <v>0.5495732195994798</v>
      </c>
    </row>
    <row r="20" ht="14.5"/>
    <row r="21" ht="14.5"/>
    <row r="22" ht="14.5"/>
    <row r="23" ht="14.5"/>
    <row r="24" ht="14.5"/>
    <row r="25" ht="14.5"/>
    <row r="26" ht="14.5"/>
    <row r="27" ht="14.5"/>
    <row r="28" ht="14.5"/>
    <row r="29" ht="14.5"/>
    <row r="30" ht="14.5">
      <c r="B30" s="51" t="s">
        <v>286</v>
      </c>
    </row>
  </sheetData>
  <protectedRanges>
    <protectedRange password="F1C4" sqref="C17:C19" name="AAReport1_23_1_1_2_1"/>
  </protectedRanges>
  <mergeCells count="4">
    <mergeCell ref="A1:B1"/>
    <mergeCell ref="A3:B3"/>
    <mergeCell ref="A5:B5"/>
    <mergeCell ref="A2:B2"/>
  </mergeCells>
  <pageMargins left="0.7" right="0.7" top="0.75" bottom="0.75" header="0.3" footer="0.3"/>
  <pageSetup horizontalDpi="1200" verticalDpi="120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tabSelected="1" view="pageBreakPreview" zoomScale="25" zoomScaleNormal="40" zoomScaleSheetLayoutView="25" workbookViewId="0" topLeftCell="A1">
      <selection pane="topLeft" activeCell="N46" sqref="N46"/>
    </sheetView>
  </sheetViews>
  <sheetFormatPr defaultColWidth="9.1796875" defaultRowHeight="15"/>
  <cols>
    <col min="1" max="1" width="6.71428571428571" style="51" customWidth="1"/>
    <col min="2" max="2" width="51.7142857142857" style="56" customWidth="1"/>
    <col min="3" max="3" width="16.8571428571429" style="56" bestFit="1" customWidth="1"/>
    <col min="4" max="4" width="30.8571428571429" style="56" bestFit="1" customWidth="1"/>
    <col min="5" max="5" width="12.7142857142857" style="56" bestFit="1" customWidth="1"/>
    <col min="6" max="6" width="21.7142857142857" style="56" bestFit="1" customWidth="1"/>
    <col min="7" max="7" width="16.8571428571429" style="56" bestFit="1" customWidth="1"/>
    <col min="8" max="8" width="16.8571428571429" style="55" bestFit="1" customWidth="1"/>
    <col min="9" max="9" width="19.2857142857143" style="51" bestFit="1" customWidth="1"/>
    <col min="10" max="10" width="9.14285714285714" style="51"/>
    <col min="11" max="11" width="11.8571428571429" style="56" bestFit="1" customWidth="1"/>
    <col min="12" max="16384" width="9.14285714285714" style="51"/>
  </cols>
  <sheetData>
    <row r="1" spans="1:10" ht="14.5">
      <c r="A1" s="138" t="str">
        <f>ToC!A1</f>
        <v>Pacific Gas and Electric Company</v>
      </c>
      <c r="B1" s="138"/>
      <c r="C1" s="138"/>
      <c r="D1" s="138"/>
      <c r="E1" s="138"/>
      <c r="F1" s="138"/>
      <c r="G1" s="138"/>
      <c r="H1" s="138"/>
      <c r="I1" s="4"/>
      <c r="J1" s="4"/>
    </row>
    <row r="2" spans="1:10" ht="14.5">
      <c r="A2" s="138" t="str">
        <f>ToC!A2</f>
        <v>WDT Tariff Rate Year 2023</v>
      </c>
      <c r="B2" s="138"/>
      <c r="C2" s="138"/>
      <c r="D2" s="138"/>
      <c r="E2" s="138"/>
      <c r="F2" s="138"/>
      <c r="G2" s="138"/>
      <c r="H2" s="138"/>
      <c r="I2" s="4"/>
      <c r="J2" s="4"/>
    </row>
    <row r="3" spans="1:8" ht="14.5">
      <c r="A3" s="138" t="s">
        <v>243</v>
      </c>
      <c r="B3" s="138"/>
      <c r="C3" s="138"/>
      <c r="D3" s="138"/>
      <c r="E3" s="138"/>
      <c r="F3" s="138"/>
      <c r="G3" s="138"/>
      <c r="H3" s="138"/>
    </row>
    <row r="4" spans="1:8" ht="14.5">
      <c r="A4" s="139" t="s">
        <v>114</v>
      </c>
      <c r="B4" s="139"/>
      <c r="C4" s="139"/>
      <c r="D4" s="139"/>
      <c r="E4" s="139"/>
      <c r="F4" s="139"/>
      <c r="G4" s="139"/>
      <c r="H4" s="139"/>
    </row>
    <row r="5" spans="2:8" ht="14.5">
      <c r="B5" s="5"/>
      <c r="C5" s="5"/>
      <c r="D5" s="5"/>
      <c r="E5" s="5"/>
      <c r="F5" s="5"/>
      <c r="G5" s="5"/>
      <c r="H5" s="6"/>
    </row>
    <row r="6" spans="1:8" ht="29">
      <c r="A6" s="58"/>
      <c r="B6" s="7" t="s">
        <v>2</v>
      </c>
      <c r="C6" s="7" t="s">
        <v>3</v>
      </c>
      <c r="D6" s="7" t="s">
        <v>23</v>
      </c>
      <c r="E6" s="7" t="s">
        <v>24</v>
      </c>
      <c r="F6" s="7" t="s">
        <v>25</v>
      </c>
      <c r="G6" s="8" t="s">
        <v>28</v>
      </c>
      <c r="H6" s="7" t="s">
        <v>26</v>
      </c>
    </row>
    <row r="7" spans="1:9" ht="29.5" thickBot="1">
      <c r="A7" s="9" t="s">
        <v>4</v>
      </c>
      <c r="B7" s="10" t="s">
        <v>5</v>
      </c>
      <c r="C7" s="11" t="s">
        <v>19</v>
      </c>
      <c r="D7" s="12" t="s">
        <v>22</v>
      </c>
      <c r="E7" s="11" t="s">
        <v>27</v>
      </c>
      <c r="F7" s="12" t="s">
        <v>22</v>
      </c>
      <c r="G7" s="12" t="s">
        <v>20</v>
      </c>
      <c r="H7" s="9" t="s">
        <v>6</v>
      </c>
      <c r="I7" s="9" t="s">
        <v>4</v>
      </c>
    </row>
    <row r="8" spans="1:9" ht="14.5">
      <c r="A8" s="13"/>
      <c r="B8" s="14"/>
      <c r="C8" s="15"/>
      <c r="D8" s="15"/>
      <c r="E8" s="13"/>
      <c r="F8" s="13"/>
      <c r="G8" s="13"/>
      <c r="H8" s="13"/>
      <c r="I8" s="13"/>
    </row>
    <row r="9" spans="1:9" ht="15" thickBot="1">
      <c r="A9" s="46">
        <v>100</v>
      </c>
      <c r="B9" s="2" t="s">
        <v>9</v>
      </c>
      <c r="C9" s="2"/>
      <c r="D9" s="2"/>
      <c r="E9" s="2"/>
      <c r="F9" s="16" t="s">
        <v>135</v>
      </c>
      <c r="G9" s="2"/>
      <c r="H9" s="136">
        <f>SUM(H16:H26)</f>
        <v>-2929432217.6915445</v>
      </c>
      <c r="I9" s="46">
        <v>100</v>
      </c>
    </row>
    <row r="10" spans="1:9" ht="15" thickTop="1">
      <c r="A10" s="13"/>
      <c r="B10" s="14"/>
      <c r="C10" s="15"/>
      <c r="D10" s="15"/>
      <c r="E10" s="13"/>
      <c r="F10" s="13"/>
      <c r="G10" s="13"/>
      <c r="H10" s="13"/>
      <c r="I10" s="13"/>
    </row>
    <row r="11" spans="1:9" ht="14.5">
      <c r="A11" s="46">
        <f>A9+1</f>
        <v>101</v>
      </c>
      <c r="B11" s="17" t="s">
        <v>1</v>
      </c>
      <c r="C11" s="127"/>
      <c r="D11" s="16"/>
      <c r="E11" s="2"/>
      <c r="F11" s="2"/>
      <c r="G11" s="2"/>
      <c r="H11" s="128"/>
      <c r="I11" s="46">
        <f>I9+1</f>
        <v>101</v>
      </c>
    </row>
    <row r="12" spans="1:9" ht="14.5">
      <c r="A12" s="46">
        <f>+A11+1</f>
        <v>102</v>
      </c>
      <c r="B12" s="2" t="s">
        <v>0</v>
      </c>
      <c r="C12" s="127">
        <f>+'2'!C26</f>
        <v>28675072</v>
      </c>
      <c r="D12" s="16" t="s">
        <v>158</v>
      </c>
      <c r="E12" s="134">
        <f>+ToC!C17</f>
        <v>0.43638724816634106</v>
      </c>
      <c r="F12" s="16" t="s">
        <v>179</v>
      </c>
      <c r="G12" s="127">
        <f>+C12*E12</f>
        <v>12513435.761051698</v>
      </c>
      <c r="H12" s="128"/>
      <c r="I12" s="46">
        <f>+I11+1</f>
        <v>102</v>
      </c>
    </row>
    <row r="13" spans="1:9" ht="14.5">
      <c r="A13" s="46">
        <f t="shared" si="0" ref="A13:A16">+A12+1</f>
        <v>103</v>
      </c>
      <c r="B13" s="2" t="s">
        <v>10</v>
      </c>
      <c r="C13" s="133">
        <f>'2'!E64</f>
        <v>23905510</v>
      </c>
      <c r="D13" s="16" t="s">
        <v>159</v>
      </c>
      <c r="E13" s="134">
        <f>+ToC!C19</f>
        <v>0.5495732195994798</v>
      </c>
      <c r="F13" s="16" t="s">
        <v>180</v>
      </c>
      <c r="G13" s="127">
        <f>+C13*E13</f>
        <v>13137828.09686756</v>
      </c>
      <c r="H13" s="128"/>
      <c r="I13" s="46">
        <f t="shared" si="1" ref="I13:I16">+I12+1</f>
        <v>103</v>
      </c>
    </row>
    <row r="14" spans="1:9" ht="14.5">
      <c r="A14" s="46">
        <f t="shared" si="0"/>
        <v>104</v>
      </c>
      <c r="B14" s="2" t="s">
        <v>11</v>
      </c>
      <c r="C14" s="127">
        <f>+'2'!C32</f>
        <v>-43659350</v>
      </c>
      <c r="D14" s="16" t="s">
        <v>160</v>
      </c>
      <c r="E14" s="134">
        <f>+ToC!C19</f>
        <v>0.5495732195994798</v>
      </c>
      <c r="F14" s="16" t="s">
        <v>180</v>
      </c>
      <c r="G14" s="127">
        <f>+C14*E14</f>
        <v>-23994009.545120548</v>
      </c>
      <c r="H14" s="128"/>
      <c r="I14" s="46">
        <f t="shared" si="1"/>
        <v>104</v>
      </c>
    </row>
    <row r="15" spans="1:9" ht="14.5">
      <c r="A15" s="46">
        <f t="shared" si="0"/>
        <v>105</v>
      </c>
      <c r="B15" s="2" t="s">
        <v>12</v>
      </c>
      <c r="C15" s="133">
        <f>-'3'!M35*1000</f>
        <v>582908377.68781292</v>
      </c>
      <c r="D15" s="16" t="s">
        <v>238</v>
      </c>
      <c r="E15" s="105">
        <v>1</v>
      </c>
      <c r="F15" s="16"/>
      <c r="G15" s="129">
        <f>+C15*E15</f>
        <v>582908377.68781292</v>
      </c>
      <c r="H15" s="128"/>
      <c r="I15" s="46">
        <f t="shared" si="1"/>
        <v>105</v>
      </c>
    </row>
    <row r="16" spans="1:9" ht="14.5">
      <c r="A16" s="46">
        <f t="shared" si="0"/>
        <v>106</v>
      </c>
      <c r="B16" s="4" t="s">
        <v>15</v>
      </c>
      <c r="C16" s="127"/>
      <c r="D16" s="16"/>
      <c r="E16" s="135"/>
      <c r="F16" s="103" t="str">
        <f>"Sum of Lines "&amp;A12&amp;" to "&amp;A15&amp;""</f>
        <v>Sum of Lines 102 to 105</v>
      </c>
      <c r="G16" s="2"/>
      <c r="H16" s="130">
        <f>SUM(G12:G15)</f>
        <v>584565632.00061166</v>
      </c>
      <c r="I16" s="46">
        <f t="shared" si="1"/>
        <v>106</v>
      </c>
    </row>
    <row r="17" spans="1:9" ht="14.5">
      <c r="A17" s="46"/>
      <c r="B17" s="2"/>
      <c r="C17" s="127"/>
      <c r="D17" s="16"/>
      <c r="E17" s="135"/>
      <c r="F17" s="2"/>
      <c r="G17" s="2"/>
      <c r="H17" s="128"/>
      <c r="I17" s="46"/>
    </row>
    <row r="18" spans="1:9" ht="14.5">
      <c r="A18" s="46">
        <f>+A16+1</f>
        <v>107</v>
      </c>
      <c r="B18" s="17" t="s">
        <v>7</v>
      </c>
      <c r="C18" s="127"/>
      <c r="D18" s="16"/>
      <c r="E18" s="135"/>
      <c r="F18" s="2"/>
      <c r="G18" s="2"/>
      <c r="H18" s="128"/>
      <c r="I18" s="46">
        <f>+I16+1</f>
        <v>107</v>
      </c>
    </row>
    <row r="19" spans="1:9" ht="14.5">
      <c r="A19" s="46">
        <f>+A18+1</f>
        <v>108</v>
      </c>
      <c r="B19" s="2" t="s">
        <v>13</v>
      </c>
      <c r="C19" s="127">
        <f>-'4'!D12</f>
        <v>-3285093499</v>
      </c>
      <c r="D19" s="16" t="s">
        <v>161</v>
      </c>
      <c r="E19" s="105">
        <v>1</v>
      </c>
      <c r="F19" s="18"/>
      <c r="G19" s="127">
        <f>+C19*E19</f>
        <v>-3285093499</v>
      </c>
      <c r="H19" s="128"/>
      <c r="I19" s="46">
        <f>+I18+1</f>
        <v>108</v>
      </c>
    </row>
    <row r="20" spans="1:9" ht="14.5">
      <c r="A20" s="46">
        <f t="shared" si="2" ref="A20">+A19+1</f>
        <v>109</v>
      </c>
      <c r="B20" s="2" t="s">
        <v>21</v>
      </c>
      <c r="C20" s="127">
        <f>-'4'!D28</f>
        <v>-498926436</v>
      </c>
      <c r="D20" s="16" t="s">
        <v>162</v>
      </c>
      <c r="E20" s="134">
        <f>+ToC!C18</f>
        <v>0.40851933046607769</v>
      </c>
      <c r="F20" s="16" t="s">
        <v>208</v>
      </c>
      <c r="G20" s="127">
        <f>+C20*E20</f>
        <v>-203821093.58654636</v>
      </c>
      <c r="H20" s="128"/>
      <c r="I20" s="46">
        <f t="shared" si="3" ref="I20:I21">+I19+1</f>
        <v>109</v>
      </c>
    </row>
    <row r="21" spans="1:9" ht="14.5">
      <c r="A21" s="46">
        <f>++A20+1</f>
        <v>110</v>
      </c>
      <c r="B21" s="4" t="s">
        <v>16</v>
      </c>
      <c r="C21" s="127"/>
      <c r="D21" s="16"/>
      <c r="E21" s="135"/>
      <c r="F21" s="103" t="str">
        <f>"Sum of Lines "&amp;A19&amp;" to "&amp;A20&amp;""</f>
        <v>Sum of Lines 108 to 109</v>
      </c>
      <c r="G21" s="2"/>
      <c r="H21" s="130">
        <f>SUM(G19:G20)</f>
        <v>-3488914592.5865464</v>
      </c>
      <c r="I21" s="46">
        <f t="shared" si="3"/>
        <v>110</v>
      </c>
    </row>
    <row r="22" spans="1:9" ht="14.5">
      <c r="A22" s="46"/>
      <c r="B22" s="2"/>
      <c r="C22" s="127"/>
      <c r="D22" s="16"/>
      <c r="E22" s="135"/>
      <c r="F22" s="2"/>
      <c r="G22" s="2"/>
      <c r="H22" s="128"/>
      <c r="I22" s="46"/>
    </row>
    <row r="23" spans="1:9" ht="14.5">
      <c r="A23" s="46">
        <f>+A21+1</f>
        <v>111</v>
      </c>
      <c r="B23" s="17" t="s">
        <v>8</v>
      </c>
      <c r="C23" s="127"/>
      <c r="D23" s="16"/>
      <c r="E23" s="135"/>
      <c r="F23" s="2"/>
      <c r="G23" s="2"/>
      <c r="H23" s="128"/>
      <c r="I23" s="46">
        <f>+I21+1</f>
        <v>111</v>
      </c>
    </row>
    <row r="24" spans="1:9" ht="14.5">
      <c r="A24" s="46">
        <f>+A23+1</f>
        <v>112</v>
      </c>
      <c r="B24" s="19" t="s">
        <v>14</v>
      </c>
      <c r="C24" s="127">
        <f>'5'!E10</f>
        <v>-20907022</v>
      </c>
      <c r="D24" s="16" t="s">
        <v>239</v>
      </c>
      <c r="E24" s="105">
        <v>1</v>
      </c>
      <c r="F24" s="16"/>
      <c r="G24" s="127">
        <f>+C24*E24</f>
        <v>-20907022</v>
      </c>
      <c r="H24" s="128"/>
      <c r="I24" s="46">
        <f>+I23+1</f>
        <v>112</v>
      </c>
    </row>
    <row r="25" spans="1:9" ht="14.5">
      <c r="A25" s="46">
        <f t="shared" si="4" ref="A25:A26">+A24+1</f>
        <v>113</v>
      </c>
      <c r="B25" s="19" t="s">
        <v>18</v>
      </c>
      <c r="C25" s="127">
        <f>'5'!E11</f>
        <v>-10222858</v>
      </c>
      <c r="D25" s="16" t="s">
        <v>240</v>
      </c>
      <c r="E25" s="134">
        <f>+ToC!C18</f>
        <v>0.40851933046607769</v>
      </c>
      <c r="F25" s="16" t="s">
        <v>208</v>
      </c>
      <c r="G25" s="129">
        <f>+C25*E25</f>
        <v>-4176235.1056097862</v>
      </c>
      <c r="H25" s="18"/>
      <c r="I25" s="46">
        <f t="shared" si="5" ref="I25:I26">+I24+1</f>
        <v>113</v>
      </c>
    </row>
    <row r="26" spans="1:9" ht="14.5">
      <c r="A26" s="46">
        <f t="shared" si="4"/>
        <v>114</v>
      </c>
      <c r="B26" s="4" t="s">
        <v>17</v>
      </c>
      <c r="C26" s="127"/>
      <c r="D26" s="2"/>
      <c r="E26" s="2"/>
      <c r="F26" s="103" t="str">
        <f>"Sum of Lines "&amp;A24&amp;" to "&amp;A25&amp;""</f>
        <v>Sum of Lines 112 to 113</v>
      </c>
      <c r="G26" s="2"/>
      <c r="H26" s="131">
        <f>SUM(G24:G25)</f>
        <v>-25083257.105609786</v>
      </c>
      <c r="I26" s="46">
        <f t="shared" si="5"/>
        <v>114</v>
      </c>
    </row>
    <row r="27" spans="1:8" ht="14.5">
      <c r="A27" s="46"/>
      <c r="B27" s="2"/>
      <c r="C27" s="127"/>
      <c r="D27" s="2"/>
      <c r="E27" s="2"/>
      <c r="F27" s="2"/>
      <c r="G27" s="2"/>
      <c r="H27" s="128"/>
    </row>
    <row r="28" spans="2:8" ht="14.5">
      <c r="B28" s="51"/>
      <c r="C28" s="127"/>
      <c r="D28" s="51"/>
      <c r="E28" s="2"/>
      <c r="F28" s="2"/>
      <c r="G28" s="2"/>
      <c r="H28" s="2"/>
    </row>
    <row r="29" spans="2:8" ht="14.5">
      <c r="B29" s="55"/>
      <c r="C29" s="55"/>
      <c r="D29" s="55"/>
      <c r="E29" s="132"/>
      <c r="F29" s="55"/>
      <c r="G29" s="55"/>
      <c r="H29" s="56"/>
    </row>
  </sheetData>
  <protectedRanges>
    <protectedRange password="F1C4" sqref="B11:B20 C16:G18 C12:D12 B21:G23 C11:G11 B7:G8 E19:G19 G20 C13:C14 E15:G15 G12:G14 E20 G25 D19:D20 E24:G24 E25 B26:G27 C24:D25 B10:G10 B9:E9 G9:H9 E13:E14 D13:D15" name="AAReport1_23_1_1_2"/>
  </protectedRanges>
  <mergeCells count="4">
    <mergeCell ref="A1:H1"/>
    <mergeCell ref="A2:H2"/>
    <mergeCell ref="A3:H3"/>
    <mergeCell ref="A4:H4"/>
  </mergeCells>
  <conditionalFormatting sqref="B24:B25">
    <cfRule type="expression" priority="2" dxfId="0" stopIfTrue="1">
      <formula>#REF!&lt;&gt;""</formula>
    </cfRule>
  </conditionalFormatting>
  <pageMargins left="0.7" right="0.7" top="0.75" bottom="0.75" header="0.3" footer="0.3"/>
  <pageSetup horizontalDpi="1200" verticalDpi="1200" orientation="landscape" scale="63" r:id="rId1"/>
  <headerFooter>
    <oddHeader>&amp;RDocket No. ER20-2878-000, et al.- Annual Update RY2024
&amp;F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>
    <pageSetUpPr fitToPage="1"/>
  </sheetPr>
  <dimension ref="A1:H65"/>
  <sheetViews>
    <sheetView tabSelected="1" view="pageBreakPreview" zoomScale="25" zoomScaleNormal="40" zoomScaleSheetLayoutView="25" zoomScalePageLayoutView="60" workbookViewId="0" topLeftCell="A1">
      <pane xSplit="2" ySplit="8" topLeftCell="C32" activePane="bottomRight" state="frozen"/>
      <selection pane="topLeft" activeCell="N46" sqref="N46"/>
      <selection pane="bottomLeft" activeCell="N46" sqref="N46"/>
      <selection pane="topRight" activeCell="N46" sqref="N46"/>
      <selection pane="bottomRight" activeCell="N46" sqref="N46"/>
    </sheetView>
  </sheetViews>
  <sheetFormatPr defaultColWidth="11" defaultRowHeight="15"/>
  <cols>
    <col min="1" max="1" width="6" style="20" bestFit="1" customWidth="1"/>
    <col min="2" max="2" width="63" style="20" customWidth="1"/>
    <col min="3" max="3" width="30.8571428571429" style="20" customWidth="1"/>
    <col min="4" max="4" width="39.2857142857143" style="20" customWidth="1"/>
    <col min="5" max="5" width="33.1428571428571" style="20" customWidth="1"/>
    <col min="6" max="6" width="39.4285714285714" style="20" bestFit="1" customWidth="1"/>
    <col min="7" max="7" width="6.57142857142857" style="20" customWidth="1"/>
    <col min="8" max="199" width="11" style="20"/>
    <col min="200" max="200" width="15.5714285714286" style="20" customWidth="1"/>
    <col min="201" max="16384" width="11" style="20"/>
  </cols>
  <sheetData>
    <row r="1" spans="1:6" ht="14.5">
      <c r="A1" s="141" t="str">
        <f>ToC!A1</f>
        <v>Pacific Gas and Electric Company</v>
      </c>
      <c r="B1" s="141"/>
      <c r="C1" s="141"/>
      <c r="D1" s="141"/>
      <c r="E1" s="141"/>
      <c r="F1" s="141"/>
    </row>
    <row r="2" spans="1:6" ht="14.5">
      <c r="A2" s="141" t="str">
        <f>ToC!A2</f>
        <v>WDT Tariff Rate Year 2023</v>
      </c>
      <c r="B2" s="141"/>
      <c r="C2" s="141"/>
      <c r="D2" s="141"/>
      <c r="E2" s="141"/>
      <c r="F2" s="141"/>
    </row>
    <row r="3" spans="1:6" ht="14.5">
      <c r="A3" s="141" t="s">
        <v>29</v>
      </c>
      <c r="B3" s="141"/>
      <c r="C3" s="141"/>
      <c r="D3" s="141"/>
      <c r="E3" s="141"/>
      <c r="F3" s="141"/>
    </row>
    <row r="4" spans="1:6" ht="14.5">
      <c r="A4" s="141" t="s">
        <v>30</v>
      </c>
      <c r="B4" s="141"/>
      <c r="C4" s="141"/>
      <c r="D4" s="141"/>
      <c r="E4" s="141"/>
      <c r="F4" s="141"/>
    </row>
    <row r="5" spans="1:6" ht="14.5">
      <c r="A5" s="141" t="s">
        <v>116</v>
      </c>
      <c r="B5" s="141"/>
      <c r="C5" s="141"/>
      <c r="D5" s="141"/>
      <c r="E5" s="141"/>
      <c r="F5" s="141"/>
    </row>
    <row r="6" spans="1:6" ht="14.5">
      <c r="A6" s="22"/>
      <c r="B6" s="23"/>
      <c r="C6" s="60"/>
      <c r="D6" s="24"/>
      <c r="E6" s="24"/>
      <c r="F6" s="24"/>
    </row>
    <row r="7" spans="1:8" s="28" customFormat="1" ht="14.5">
      <c r="A7" s="25"/>
      <c r="C7" s="48" t="s">
        <v>2</v>
      </c>
      <c r="D7" s="61"/>
      <c r="E7" s="26" t="s">
        <v>3</v>
      </c>
      <c r="F7" s="61"/>
      <c r="G7" s="27"/>
      <c r="H7" s="27"/>
    </row>
    <row r="8" spans="1:7" ht="14.5">
      <c r="A8" s="49" t="s">
        <v>4</v>
      </c>
      <c r="B8" s="26" t="s">
        <v>1</v>
      </c>
      <c r="C8" s="119" t="s">
        <v>215</v>
      </c>
      <c r="D8" s="62" t="s">
        <v>22</v>
      </c>
      <c r="E8" s="119" t="s">
        <v>244</v>
      </c>
      <c r="F8" s="62" t="s">
        <v>22</v>
      </c>
      <c r="G8" s="49" t="s">
        <v>4</v>
      </c>
    </row>
    <row r="9" spans="1:7" ht="14.5">
      <c r="A9" s="47"/>
      <c r="B9" s="29" t="s">
        <v>31</v>
      </c>
      <c r="C9" s="30"/>
      <c r="D9" s="30"/>
      <c r="E9" s="30"/>
      <c r="F9" s="63"/>
      <c r="G9" s="47"/>
    </row>
    <row r="10" spans="1:7" ht="14.5">
      <c r="A10" s="47">
        <v>100</v>
      </c>
      <c r="B10" s="31" t="s">
        <v>32</v>
      </c>
      <c r="C10" s="32">
        <f>C24+C38</f>
        <v>-180585700</v>
      </c>
      <c r="D10" s="30" t="s">
        <v>125</v>
      </c>
      <c r="E10" s="32">
        <f>E24+E38</f>
        <v>-219094425</v>
      </c>
      <c r="F10" s="30" t="s">
        <v>137</v>
      </c>
      <c r="G10" s="47">
        <v>100</v>
      </c>
    </row>
    <row r="11" spans="1:7" ht="14.5">
      <c r="A11" s="47">
        <f>A10+1</f>
        <v>101</v>
      </c>
      <c r="B11" s="31" t="s">
        <v>33</v>
      </c>
      <c r="C11" s="32">
        <f>C25+C39+C52</f>
        <v>75225473</v>
      </c>
      <c r="D11" s="30" t="s">
        <v>126</v>
      </c>
      <c r="E11" s="32">
        <f>E25+E39+E52</f>
        <v>72055771</v>
      </c>
      <c r="F11" s="30" t="s">
        <v>138</v>
      </c>
      <c r="G11" s="47">
        <f>G10+1</f>
        <v>101</v>
      </c>
    </row>
    <row r="12" spans="1:7" ht="14.5">
      <c r="A12" s="47">
        <f t="shared" si="0" ref="A12:A19">A11+1</f>
        <v>102</v>
      </c>
      <c r="B12" s="31" t="s">
        <v>34</v>
      </c>
      <c r="C12" s="32">
        <f>C26+C40</f>
        <v>40653885</v>
      </c>
      <c r="D12" s="30" t="s">
        <v>127</v>
      </c>
      <c r="E12" s="32">
        <f>E26+E40</f>
        <v>46370272</v>
      </c>
      <c r="F12" s="30" t="s">
        <v>139</v>
      </c>
      <c r="G12" s="47">
        <f t="shared" si="1" ref="G12:G19">G11+1</f>
        <v>102</v>
      </c>
    </row>
    <row r="13" spans="1:7" ht="14.5">
      <c r="A13" s="47">
        <f t="shared" si="0"/>
        <v>103</v>
      </c>
      <c r="B13" s="31" t="s">
        <v>35</v>
      </c>
      <c r="C13" s="32">
        <f>C27+C41</f>
        <v>53107541</v>
      </c>
      <c r="D13" s="30" t="s">
        <v>128</v>
      </c>
      <c r="E13" s="32">
        <f>E27+E41</f>
        <v>57294848</v>
      </c>
      <c r="F13" s="30" t="s">
        <v>140</v>
      </c>
      <c r="G13" s="47">
        <f t="shared" si="1"/>
        <v>103</v>
      </c>
    </row>
    <row r="14" spans="1:7" ht="14.5">
      <c r="A14" s="47">
        <f t="shared" si="0"/>
        <v>104</v>
      </c>
      <c r="B14" s="33" t="s">
        <v>36</v>
      </c>
      <c r="C14" s="32">
        <f>C28+C42</f>
        <v>427765221</v>
      </c>
      <c r="D14" s="30" t="s">
        <v>129</v>
      </c>
      <c r="E14" s="32">
        <f>E28+E42</f>
        <v>1559521843</v>
      </c>
      <c r="F14" s="30" t="s">
        <v>141</v>
      </c>
      <c r="G14" s="47">
        <f t="shared" si="1"/>
        <v>104</v>
      </c>
    </row>
    <row r="15" spans="1:7" ht="14.5">
      <c r="A15" s="47">
        <f t="shared" si="0"/>
        <v>105</v>
      </c>
      <c r="B15" s="31" t="s">
        <v>37</v>
      </c>
      <c r="C15" s="32">
        <f>C29+C43+C51</f>
        <v>-392592822</v>
      </c>
      <c r="D15" s="30" t="s">
        <v>130</v>
      </c>
      <c r="E15" s="32">
        <f>E29+E43+E51</f>
        <v>-244848194</v>
      </c>
      <c r="F15" s="30" t="s">
        <v>142</v>
      </c>
      <c r="G15" s="47">
        <f t="shared" si="1"/>
        <v>105</v>
      </c>
    </row>
    <row r="16" spans="1:7" ht="14.5">
      <c r="A16" s="47">
        <f t="shared" si="0"/>
        <v>106</v>
      </c>
      <c r="B16" s="31" t="s">
        <v>38</v>
      </c>
      <c r="C16" s="32">
        <f>C30+C44+C53</f>
        <v>7947876393</v>
      </c>
      <c r="D16" s="30" t="s">
        <v>131</v>
      </c>
      <c r="E16" s="32">
        <f>E30+E44+E53</f>
        <v>5694993263</v>
      </c>
      <c r="F16" s="30" t="s">
        <v>143</v>
      </c>
      <c r="G16" s="47">
        <f t="shared" si="1"/>
        <v>106</v>
      </c>
    </row>
    <row r="17" spans="1:7" ht="14.5">
      <c r="A17" s="47">
        <f t="shared" si="0"/>
        <v>107</v>
      </c>
      <c r="B17" s="31" t="s">
        <v>39</v>
      </c>
      <c r="C17" s="32">
        <f>C31</f>
        <v>0</v>
      </c>
      <c r="D17" s="30" t="s">
        <v>132</v>
      </c>
      <c r="E17" s="32">
        <f>E31</f>
        <v>0</v>
      </c>
      <c r="F17" s="30" t="s">
        <v>144</v>
      </c>
      <c r="G17" s="47">
        <f t="shared" si="1"/>
        <v>107</v>
      </c>
    </row>
    <row r="18" spans="1:7" ht="14.5">
      <c r="A18" s="47">
        <f t="shared" si="0"/>
        <v>108</v>
      </c>
      <c r="B18" s="31" t="s">
        <v>40</v>
      </c>
      <c r="C18" s="32">
        <f>C32+C45+C54</f>
        <v>-58971108</v>
      </c>
      <c r="D18" s="30" t="s">
        <v>133</v>
      </c>
      <c r="E18" s="32">
        <f>E32+E45+E54</f>
        <v>-71624223</v>
      </c>
      <c r="F18" s="30" t="s">
        <v>145</v>
      </c>
      <c r="G18" s="47">
        <f t="shared" si="1"/>
        <v>108</v>
      </c>
    </row>
    <row r="19" spans="1:7" ht="14.5">
      <c r="A19" s="47">
        <f t="shared" si="0"/>
        <v>109</v>
      </c>
      <c r="B19" s="31" t="s">
        <v>41</v>
      </c>
      <c r="C19" s="34">
        <f>C33+C46+C55</f>
        <v>1406507760</v>
      </c>
      <c r="D19" s="30" t="s">
        <v>134</v>
      </c>
      <c r="E19" s="34">
        <f>E33+E46+E55</f>
        <v>1805629311</v>
      </c>
      <c r="F19" s="30" t="s">
        <v>146</v>
      </c>
      <c r="G19" s="47">
        <f t="shared" si="1"/>
        <v>109</v>
      </c>
    </row>
    <row r="20" spans="1:7" ht="14.5">
      <c r="A20" s="47"/>
      <c r="B20" s="35"/>
      <c r="C20" s="32"/>
      <c r="D20" s="30"/>
      <c r="E20" s="32"/>
      <c r="F20" s="30"/>
      <c r="G20" s="47"/>
    </row>
    <row r="21" spans="1:7" ht="15" thickBot="1">
      <c r="A21" s="47">
        <f>A19+1</f>
        <v>110</v>
      </c>
      <c r="B21" s="29" t="s">
        <v>42</v>
      </c>
      <c r="C21" s="36">
        <f>SUM(C10:C20)</f>
        <v>9318986643</v>
      </c>
      <c r="D21" s="103" t="s">
        <v>150</v>
      </c>
      <c r="E21" s="36">
        <f>SUM(E10:E20)</f>
        <v>8700298466</v>
      </c>
      <c r="F21" s="65" t="s">
        <v>155</v>
      </c>
      <c r="G21" s="47">
        <f>G19+1</f>
        <v>110</v>
      </c>
    </row>
    <row r="22" spans="1:7" ht="15" thickTop="1">
      <c r="A22" s="47"/>
      <c r="B22" s="35"/>
      <c r="C22" s="32"/>
      <c r="D22" s="30"/>
      <c r="E22" s="32"/>
      <c r="F22" s="37"/>
      <c r="G22" s="47"/>
    </row>
    <row r="23" spans="1:7" ht="27.75" customHeight="1">
      <c r="A23" s="47"/>
      <c r="B23" s="29" t="s">
        <v>43</v>
      </c>
      <c r="C23" s="30"/>
      <c r="D23" s="30"/>
      <c r="E23" s="32"/>
      <c r="F23" s="30"/>
      <c r="G23" s="47"/>
    </row>
    <row r="24" spans="1:7" ht="14.5">
      <c r="A24" s="47">
        <f>A21+1</f>
        <v>111</v>
      </c>
      <c r="B24" s="31" t="s">
        <v>32</v>
      </c>
      <c r="C24" s="120">
        <v>-43933700</v>
      </c>
      <c r="D24" s="32" t="s">
        <v>44</v>
      </c>
      <c r="E24" s="120">
        <v>-43933700</v>
      </c>
      <c r="F24" s="32" t="s">
        <v>149</v>
      </c>
      <c r="G24" s="47">
        <f>G21+1</f>
        <v>111</v>
      </c>
    </row>
    <row r="25" spans="1:7" ht="14.5">
      <c r="A25" s="47">
        <f>A24+1</f>
        <v>112</v>
      </c>
      <c r="B25" s="31" t="s">
        <v>33</v>
      </c>
      <c r="C25" s="120">
        <v>35955459</v>
      </c>
      <c r="D25" s="32" t="s">
        <v>163</v>
      </c>
      <c r="E25" s="120">
        <v>32281664</v>
      </c>
      <c r="F25" s="32" t="s">
        <v>164</v>
      </c>
      <c r="G25" s="47">
        <f>G24+1</f>
        <v>112</v>
      </c>
    </row>
    <row r="26" spans="1:7" ht="14.5">
      <c r="A26" s="47">
        <f t="shared" si="2" ref="A26:A33">A25+1</f>
        <v>113</v>
      </c>
      <c r="B26" s="31" t="s">
        <v>34</v>
      </c>
      <c r="C26" s="120">
        <v>28675072</v>
      </c>
      <c r="D26" s="20" t="s">
        <v>57</v>
      </c>
      <c r="E26" s="120">
        <v>32676543</v>
      </c>
      <c r="F26" s="32" t="s">
        <v>57</v>
      </c>
      <c r="G26" s="47">
        <f t="shared" si="3" ref="G26:G33">G25+1</f>
        <v>113</v>
      </c>
    </row>
    <row r="27" spans="1:8" ht="14.5">
      <c r="A27" s="47">
        <f t="shared" si="2"/>
        <v>114</v>
      </c>
      <c r="B27" s="31" t="s">
        <v>35</v>
      </c>
      <c r="C27" s="120">
        <v>-116370208</v>
      </c>
      <c r="D27" s="32" t="s">
        <v>45</v>
      </c>
      <c r="E27" s="120">
        <v>-113760281</v>
      </c>
      <c r="F27" s="32" t="s">
        <v>147</v>
      </c>
      <c r="G27" s="47">
        <f t="shared" si="3"/>
        <v>114</v>
      </c>
      <c r="H27" s="21"/>
    </row>
    <row r="28" spans="1:7" ht="14.5">
      <c r="A28" s="47">
        <f t="shared" si="2"/>
        <v>115</v>
      </c>
      <c r="B28" s="31" t="s">
        <v>36</v>
      </c>
      <c r="C28" s="120">
        <v>470135340</v>
      </c>
      <c r="D28" s="32" t="s">
        <v>46</v>
      </c>
      <c r="E28" s="120">
        <v>1639649608</v>
      </c>
      <c r="F28" s="32" t="s">
        <v>148</v>
      </c>
      <c r="G28" s="47">
        <f t="shared" si="3"/>
        <v>115</v>
      </c>
    </row>
    <row r="29" spans="1:7" ht="14.5">
      <c r="A29" s="47">
        <f t="shared" si="2"/>
        <v>116</v>
      </c>
      <c r="B29" s="31" t="s">
        <v>37</v>
      </c>
      <c r="C29" s="120">
        <v>-350949450</v>
      </c>
      <c r="D29" s="121" t="s">
        <v>245</v>
      </c>
      <c r="E29" s="120">
        <v>-189379849</v>
      </c>
      <c r="F29" s="122" t="s">
        <v>246</v>
      </c>
      <c r="G29" s="47">
        <f t="shared" si="3"/>
        <v>116</v>
      </c>
    </row>
    <row r="30" spans="1:7" ht="14.5">
      <c r="A30" s="47">
        <f t="shared" si="2"/>
        <v>117</v>
      </c>
      <c r="B30" s="31" t="s">
        <v>38</v>
      </c>
      <c r="C30" s="120">
        <v>6055672829</v>
      </c>
      <c r="D30" s="20" t="s">
        <v>57</v>
      </c>
      <c r="E30" s="120">
        <v>3691246293</v>
      </c>
      <c r="F30" s="32" t="s">
        <v>57</v>
      </c>
      <c r="G30" s="47">
        <f t="shared" si="3"/>
        <v>117</v>
      </c>
    </row>
    <row r="31" spans="1:7" ht="14.5">
      <c r="A31" s="47">
        <f t="shared" si="2"/>
        <v>118</v>
      </c>
      <c r="B31" s="31" t="s">
        <v>39</v>
      </c>
      <c r="C31" s="120">
        <v>0</v>
      </c>
      <c r="E31" s="120">
        <v>0</v>
      </c>
      <c r="F31" s="32"/>
      <c r="G31" s="47">
        <f t="shared" si="3"/>
        <v>118</v>
      </c>
    </row>
    <row r="32" spans="1:7" ht="14.5">
      <c r="A32" s="47">
        <f t="shared" si="2"/>
        <v>119</v>
      </c>
      <c r="B32" s="31" t="s">
        <v>40</v>
      </c>
      <c r="C32" s="120">
        <v>-43659350</v>
      </c>
      <c r="D32" s="20" t="s">
        <v>57</v>
      </c>
      <c r="E32" s="120">
        <v>-53436144</v>
      </c>
      <c r="F32" s="32" t="s">
        <v>57</v>
      </c>
      <c r="G32" s="47">
        <f t="shared" si="3"/>
        <v>119</v>
      </c>
    </row>
    <row r="33" spans="1:7" ht="14.5">
      <c r="A33" s="47">
        <f t="shared" si="2"/>
        <v>120</v>
      </c>
      <c r="B33" s="31" t="s">
        <v>41</v>
      </c>
      <c r="C33" s="120">
        <v>983815747</v>
      </c>
      <c r="D33" s="20" t="s">
        <v>57</v>
      </c>
      <c r="E33" s="120">
        <v>1220777802</v>
      </c>
      <c r="F33" s="32" t="s">
        <v>57</v>
      </c>
      <c r="G33" s="47">
        <f t="shared" si="3"/>
        <v>120</v>
      </c>
    </row>
    <row r="34" spans="1:7" ht="14.5">
      <c r="A34" s="47"/>
      <c r="B34" s="31"/>
      <c r="C34" s="30"/>
      <c r="D34" s="30"/>
      <c r="E34" s="30"/>
      <c r="F34" s="30"/>
      <c r="G34" s="47"/>
    </row>
    <row r="35" spans="1:7" s="28" customFormat="1" ht="15" thickBot="1">
      <c r="A35" s="47">
        <f>A33+1</f>
        <v>121</v>
      </c>
      <c r="B35" s="29" t="s">
        <v>47</v>
      </c>
      <c r="C35" s="38">
        <f>SUM(C24:C34)</f>
        <v>7019341739</v>
      </c>
      <c r="D35" s="103" t="s">
        <v>151</v>
      </c>
      <c r="E35" s="38">
        <f>SUM(E24:E34)</f>
        <v>6216121936</v>
      </c>
      <c r="F35" s="123" t="s">
        <v>151</v>
      </c>
      <c r="G35" s="47">
        <f>G33+1</f>
        <v>121</v>
      </c>
    </row>
    <row r="36" spans="1:7" ht="15" thickTop="1">
      <c r="A36" s="47"/>
      <c r="B36" s="31"/>
      <c r="C36" s="32"/>
      <c r="D36" s="32"/>
      <c r="E36" s="32"/>
      <c r="F36" s="39"/>
      <c r="G36" s="47"/>
    </row>
    <row r="37" spans="1:7" ht="14.5">
      <c r="A37" s="48"/>
      <c r="B37" s="29" t="s">
        <v>48</v>
      </c>
      <c r="C37" s="30"/>
      <c r="D37" s="30"/>
      <c r="E37" s="30"/>
      <c r="F37" s="30"/>
      <c r="G37" s="26"/>
    </row>
    <row r="38" spans="1:7" ht="14.5">
      <c r="A38" s="47">
        <f>A35+1</f>
        <v>122</v>
      </c>
      <c r="B38" s="31" t="s">
        <v>32</v>
      </c>
      <c r="C38" s="120">
        <v>-136652000</v>
      </c>
      <c r="D38" s="32" t="s">
        <v>49</v>
      </c>
      <c r="E38" s="120">
        <v>-175160725</v>
      </c>
      <c r="F38" s="32" t="s">
        <v>50</v>
      </c>
      <c r="G38" s="64">
        <f>G35+1</f>
        <v>122</v>
      </c>
    </row>
    <row r="39" spans="1:7" ht="14.5">
      <c r="A39" s="48">
        <f>A38+1</f>
        <v>123</v>
      </c>
      <c r="B39" s="31" t="s">
        <v>33</v>
      </c>
      <c r="C39" s="120">
        <v>36967438</v>
      </c>
      <c r="D39" s="32" t="s">
        <v>165</v>
      </c>
      <c r="E39" s="120">
        <v>36831329</v>
      </c>
      <c r="F39" s="32" t="s">
        <v>166</v>
      </c>
      <c r="G39" s="26">
        <f>G38+1</f>
        <v>123</v>
      </c>
    </row>
    <row r="40" spans="1:7" ht="14.5">
      <c r="A40" s="48">
        <f t="shared" si="4" ref="A40:A45">A39+1</f>
        <v>124</v>
      </c>
      <c r="B40" s="31" t="s">
        <v>34</v>
      </c>
      <c r="C40" s="120">
        <v>11978813</v>
      </c>
      <c r="D40" s="20" t="s">
        <v>57</v>
      </c>
      <c r="E40" s="120">
        <v>13693729</v>
      </c>
      <c r="F40" s="20" t="s">
        <v>57</v>
      </c>
      <c r="G40" s="26">
        <f t="shared" si="5" ref="G40:G45">G39+1</f>
        <v>124</v>
      </c>
    </row>
    <row r="41" spans="1:8" ht="14.5">
      <c r="A41" s="48">
        <f t="shared" si="4"/>
        <v>125</v>
      </c>
      <c r="B41" s="31" t="s">
        <v>35</v>
      </c>
      <c r="C41" s="120">
        <v>169477749</v>
      </c>
      <c r="D41" s="32" t="s">
        <v>51</v>
      </c>
      <c r="E41" s="120">
        <v>171055129</v>
      </c>
      <c r="F41" s="32" t="s">
        <v>52</v>
      </c>
      <c r="G41" s="26">
        <f t="shared" si="5"/>
        <v>125</v>
      </c>
      <c r="H41" s="21"/>
    </row>
    <row r="42" spans="1:7" ht="14.5">
      <c r="A42" s="48">
        <f t="shared" si="4"/>
        <v>126</v>
      </c>
      <c r="B42" s="31" t="s">
        <v>36</v>
      </c>
      <c r="C42" s="120">
        <v>-42370119</v>
      </c>
      <c r="D42" s="32" t="s">
        <v>53</v>
      </c>
      <c r="E42" s="120">
        <v>-80127765</v>
      </c>
      <c r="F42" s="32" t="s">
        <v>54</v>
      </c>
      <c r="G42" s="26">
        <f t="shared" si="5"/>
        <v>126</v>
      </c>
    </row>
    <row r="43" spans="1:7" ht="14.5">
      <c r="A43" s="48">
        <f t="shared" si="4"/>
        <v>127</v>
      </c>
      <c r="B43" s="31" t="s">
        <v>37</v>
      </c>
      <c r="C43" s="120">
        <v>-22303313</v>
      </c>
      <c r="D43" s="32" t="s">
        <v>51</v>
      </c>
      <c r="E43" s="120">
        <v>-25354468</v>
      </c>
      <c r="F43" s="32" t="s">
        <v>52</v>
      </c>
      <c r="G43" s="26">
        <f t="shared" si="5"/>
        <v>127</v>
      </c>
    </row>
    <row r="44" spans="1:7" ht="14.5">
      <c r="A44" s="48">
        <f t="shared" si="4"/>
        <v>128</v>
      </c>
      <c r="B44" s="31" t="s">
        <v>38</v>
      </c>
      <c r="C44" s="120">
        <v>1001134629</v>
      </c>
      <c r="D44" s="20" t="s">
        <v>57</v>
      </c>
      <c r="E44" s="120">
        <v>902570675</v>
      </c>
      <c r="F44" s="20" t="s">
        <v>57</v>
      </c>
      <c r="G44" s="26">
        <f t="shared" si="5"/>
        <v>128</v>
      </c>
    </row>
    <row r="45" spans="1:7" ht="14.5">
      <c r="A45" s="48">
        <f t="shared" si="4"/>
        <v>129</v>
      </c>
      <c r="B45" s="31" t="s">
        <v>40</v>
      </c>
      <c r="C45" s="120">
        <v>-15703703</v>
      </c>
      <c r="D45" s="20" t="s">
        <v>57</v>
      </c>
      <c r="E45" s="120">
        <v>-19198949</v>
      </c>
      <c r="F45" s="20" t="s">
        <v>57</v>
      </c>
      <c r="G45" s="26">
        <f t="shared" si="5"/>
        <v>129</v>
      </c>
    </row>
    <row r="46" spans="1:7" ht="14.5">
      <c r="A46" s="48">
        <f>A45+1</f>
        <v>130</v>
      </c>
      <c r="B46" s="31" t="s">
        <v>41</v>
      </c>
      <c r="C46" s="124">
        <v>285540362</v>
      </c>
      <c r="D46" s="125" t="s">
        <v>57</v>
      </c>
      <c r="E46" s="124">
        <v>445346496</v>
      </c>
      <c r="F46" s="126" t="s">
        <v>57</v>
      </c>
      <c r="G46" s="26">
        <f>G45+1</f>
        <v>130</v>
      </c>
    </row>
    <row r="47" spans="1:7" ht="14.5">
      <c r="A47" s="47"/>
      <c r="B47" s="31"/>
      <c r="C47" s="30"/>
      <c r="D47" s="30"/>
      <c r="E47" s="30"/>
      <c r="F47" s="30"/>
      <c r="G47" s="47"/>
    </row>
    <row r="48" spans="1:7" s="28" customFormat="1" ht="15" thickBot="1">
      <c r="A48" s="47">
        <f>A46+1</f>
        <v>131</v>
      </c>
      <c r="B48" s="29" t="s">
        <v>55</v>
      </c>
      <c r="C48" s="38">
        <f>SUM(C38:C47)</f>
        <v>1288069856</v>
      </c>
      <c r="D48" s="103" t="s">
        <v>152</v>
      </c>
      <c r="E48" s="38">
        <f>SUM(E38:E47)</f>
        <v>1269655451</v>
      </c>
      <c r="F48" s="123" t="s">
        <v>152</v>
      </c>
      <c r="G48" s="47">
        <f>G46+1</f>
        <v>131</v>
      </c>
    </row>
    <row r="49" spans="1:7" ht="15" thickTop="1">
      <c r="A49" s="47"/>
      <c r="B49" s="31"/>
      <c r="C49" s="32"/>
      <c r="D49" s="32"/>
      <c r="E49" s="32"/>
      <c r="F49" s="32"/>
      <c r="G49" s="47"/>
    </row>
    <row r="50" spans="1:7" ht="14.5">
      <c r="A50" s="47"/>
      <c r="B50" s="29" t="s">
        <v>56</v>
      </c>
      <c r="C50" s="32"/>
      <c r="D50" s="32"/>
      <c r="E50" s="32"/>
      <c r="F50" s="32"/>
      <c r="G50" s="47"/>
    </row>
    <row r="51" spans="1:7" ht="14.5">
      <c r="A51" s="47">
        <f>A48+1</f>
        <v>132</v>
      </c>
      <c r="B51" s="31" t="s">
        <v>37</v>
      </c>
      <c r="C51" s="120">
        <v>-19340059</v>
      </c>
      <c r="D51" s="20" t="s">
        <v>57</v>
      </c>
      <c r="E51" s="120">
        <v>-30113877</v>
      </c>
      <c r="F51" s="32" t="s">
        <v>57</v>
      </c>
      <c r="G51" s="47">
        <f>G48+1</f>
        <v>132</v>
      </c>
    </row>
    <row r="52" spans="1:7" ht="14.5">
      <c r="A52" s="47">
        <f>A51+1</f>
        <v>133</v>
      </c>
      <c r="B52" s="31" t="s">
        <v>33</v>
      </c>
      <c r="C52" s="120">
        <v>2302576</v>
      </c>
      <c r="D52" s="20" t="s">
        <v>57</v>
      </c>
      <c r="E52" s="120">
        <v>2942778</v>
      </c>
      <c r="F52" s="32" t="s">
        <v>57</v>
      </c>
      <c r="G52" s="47">
        <f>G51+1</f>
        <v>133</v>
      </c>
    </row>
    <row r="53" spans="1:7" ht="14.5">
      <c r="A53" s="47">
        <f t="shared" si="6" ref="A53:A54">A52+1</f>
        <v>134</v>
      </c>
      <c r="B53" s="31" t="s">
        <v>38</v>
      </c>
      <c r="C53" s="120">
        <v>891068935</v>
      </c>
      <c r="D53" s="20" t="s">
        <v>57</v>
      </c>
      <c r="E53" s="120">
        <v>1101176295</v>
      </c>
      <c r="F53" s="32" t="s">
        <v>57</v>
      </c>
      <c r="G53" s="47">
        <f t="shared" si="7" ref="G53:G54">G52+1</f>
        <v>134</v>
      </c>
    </row>
    <row r="54" spans="1:7" ht="14.5">
      <c r="A54" s="47">
        <f t="shared" si="6"/>
        <v>135</v>
      </c>
      <c r="B54" s="31" t="s">
        <v>167</v>
      </c>
      <c r="C54" s="120">
        <v>391945</v>
      </c>
      <c r="D54" s="20" t="s">
        <v>57</v>
      </c>
      <c r="E54" s="120">
        <v>1010870</v>
      </c>
      <c r="F54" s="32" t="s">
        <v>57</v>
      </c>
      <c r="G54" s="47">
        <f t="shared" si="7"/>
        <v>135</v>
      </c>
    </row>
    <row r="55" spans="1:7" ht="14.5">
      <c r="A55" s="47">
        <f>A54+1</f>
        <v>136</v>
      </c>
      <c r="B55" s="31" t="s">
        <v>41</v>
      </c>
      <c r="C55" s="124">
        <v>137151651</v>
      </c>
      <c r="D55" s="20" t="s">
        <v>57</v>
      </c>
      <c r="E55" s="124">
        <v>139505013</v>
      </c>
      <c r="F55" s="32" t="s">
        <v>57</v>
      </c>
      <c r="G55" s="47">
        <f>G54+1</f>
        <v>136</v>
      </c>
    </row>
    <row r="56" spans="1:7" ht="14.5">
      <c r="A56" s="47"/>
      <c r="B56" s="31"/>
      <c r="C56" s="30"/>
      <c r="D56" s="30"/>
      <c r="E56" s="30"/>
      <c r="F56" s="30"/>
      <c r="G56" s="47"/>
    </row>
    <row r="57" spans="1:7" ht="15" thickBot="1">
      <c r="A57" s="47">
        <f>A55+1</f>
        <v>137</v>
      </c>
      <c r="B57" s="29" t="s">
        <v>58</v>
      </c>
      <c r="C57" s="38">
        <f>SUM(C51:C55)</f>
        <v>1011575048</v>
      </c>
      <c r="D57" s="103" t="s">
        <v>153</v>
      </c>
      <c r="E57" s="38">
        <f>SUM(E51:E55)</f>
        <v>1214521079</v>
      </c>
      <c r="F57" s="123" t="s">
        <v>153</v>
      </c>
      <c r="G57" s="66">
        <f>G55+1</f>
        <v>137</v>
      </c>
    </row>
    <row r="58" spans="1:7" ht="15" thickTop="1">
      <c r="A58" s="47"/>
      <c r="B58" s="31"/>
      <c r="C58" s="30"/>
      <c r="D58" s="30"/>
      <c r="E58" s="30"/>
      <c r="F58" s="30"/>
      <c r="G58" s="47"/>
    </row>
    <row r="59" spans="1:7" s="28" customFormat="1" ht="15" thickBot="1">
      <c r="A59" s="47">
        <f>A57+1</f>
        <v>138</v>
      </c>
      <c r="B59" s="29" t="s">
        <v>59</v>
      </c>
      <c r="C59" s="38">
        <f>C35+C48+C57</f>
        <v>9318986643</v>
      </c>
      <c r="D59" s="38" t="s">
        <v>154</v>
      </c>
      <c r="E59" s="38">
        <f>E35+E48+E57</f>
        <v>8700298466</v>
      </c>
      <c r="F59" s="38" t="s">
        <v>154</v>
      </c>
      <c r="G59" s="67">
        <f>G57+1</f>
        <v>138</v>
      </c>
    </row>
    <row r="60" spans="1:7" ht="15" thickTop="1">
      <c r="A60" s="22"/>
      <c r="B60" s="40"/>
      <c r="C60" s="34"/>
      <c r="D60" s="34"/>
      <c r="E60" s="34"/>
      <c r="F60" s="34"/>
      <c r="G60" s="68"/>
    </row>
    <row r="61" ht="14.5"/>
    <row r="62" ht="14.5"/>
    <row r="63" ht="14.5">
      <c r="B63" s="41" t="s">
        <v>241</v>
      </c>
    </row>
    <row r="64" spans="2:6" ht="15" customHeight="1">
      <c r="B64" s="140" t="s">
        <v>283</v>
      </c>
      <c r="C64" s="140"/>
      <c r="D64" s="140"/>
      <c r="E64" s="82">
        <v>23905510</v>
      </c>
      <c r="F64" s="83">
        <v>2020</v>
      </c>
    </row>
    <row r="65" spans="2:6" ht="14.5">
      <c r="B65" s="140"/>
      <c r="C65" s="140"/>
      <c r="D65" s="140"/>
      <c r="E65" s="82">
        <v>30520355</v>
      </c>
      <c r="F65" s="83">
        <v>2021</v>
      </c>
    </row>
  </sheetData>
  <protectedRanges>
    <protectedRange password="F1C4" sqref="D21 D35 D48 D57 F57 F48 F35" name="AAReport1_23_1_1_2_4"/>
  </protectedRanges>
  <mergeCells count="6">
    <mergeCell ref="B64:D65"/>
    <mergeCell ref="A1:F1"/>
    <mergeCell ref="A2:F2"/>
    <mergeCell ref="A3:F3"/>
    <mergeCell ref="A4:F4"/>
    <mergeCell ref="A5:F5"/>
  </mergeCells>
  <pageMargins left="0.7" right="0.7" top="0.75" bottom="0.75" header="0.3" footer="0.3"/>
  <pageSetup horizontalDpi="1200" verticalDpi="1200" orientation="landscape" scale="47" r:id="rId1"/>
  <headerFooter>
    <oddHeader>&amp;RDocket No. ER20-2878-000, et al.- Annual Update RY2024
&amp;F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8B3D-D064-461D-ACC1-CD3D5155F8E5}">
  <sheetPr>
    <pageSetUpPr fitToPage="1"/>
  </sheetPr>
  <dimension ref="A1:T57"/>
  <sheetViews>
    <sheetView tabSelected="1" view="pageBreakPreview" zoomScale="25" zoomScaleNormal="25" zoomScaleSheetLayoutView="25" workbookViewId="0" topLeftCell="A1">
      <selection pane="topLeft" activeCell="N46" sqref="N46"/>
    </sheetView>
  </sheetViews>
  <sheetFormatPr defaultColWidth="9.1796875" defaultRowHeight="15"/>
  <cols>
    <col min="1" max="1" width="6.42857142857143" style="2" bestFit="1" customWidth="1"/>
    <col min="2" max="2" width="53" style="2" bestFit="1" customWidth="1"/>
    <col min="3" max="3" width="23.2857142857143" style="1" customWidth="1"/>
    <col min="4" max="4" width="15" style="2" bestFit="1" customWidth="1"/>
    <col min="5" max="7" width="13.2857142857143" style="2" customWidth="1"/>
    <col min="8" max="8" width="14" style="2" customWidth="1"/>
    <col min="9" max="9" width="15.1428571428571" style="2" customWidth="1"/>
    <col min="10" max="10" width="16.4285714285714" style="2" customWidth="1"/>
    <col min="11" max="11" width="16.1428571428571" style="2" customWidth="1"/>
    <col min="12" max="14" width="15.8571428571429" style="2" customWidth="1"/>
    <col min="15" max="15" width="1.42857142857143" style="2" customWidth="1"/>
    <col min="16" max="16" width="11.2857142857143" style="2" bestFit="1" customWidth="1"/>
    <col min="17" max="17" width="11.8571428571429" style="73" bestFit="1" customWidth="1"/>
    <col min="18" max="20" width="9.14285714285714" style="73"/>
    <col min="21" max="16384" width="9.14285714285714" style="73"/>
  </cols>
  <sheetData>
    <row r="1" spans="1:10" ht="14.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4.5">
      <c r="A2" s="138" t="str">
        <f>ToC!A2</f>
        <v>WDT Tariff Rate Year 2023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4.5">
      <c r="A3" s="138" t="s">
        <v>282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4.5">
      <c r="A4" s="138" t="s">
        <v>181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14.5">
      <c r="A5" s="138" t="s">
        <v>182</v>
      </c>
      <c r="B5" s="138"/>
      <c r="C5" s="138"/>
      <c r="D5" s="138"/>
      <c r="E5" s="138"/>
      <c r="F5" s="138"/>
      <c r="G5" s="138"/>
      <c r="H5" s="138"/>
      <c r="I5" s="138"/>
      <c r="J5" s="138"/>
    </row>
    <row r="6" ht="14.5"/>
    <row r="7" ht="14.5">
      <c r="B7" s="46"/>
    </row>
    <row r="8" spans="2:14" ht="14.5">
      <c r="B8" s="48" t="s">
        <v>2</v>
      </c>
      <c r="C8" s="48" t="s">
        <v>3</v>
      </c>
      <c r="D8" s="48" t="s">
        <v>23</v>
      </c>
      <c r="E8" s="48" t="s">
        <v>24</v>
      </c>
      <c r="F8" s="48" t="s">
        <v>25</v>
      </c>
      <c r="G8" s="48" t="s">
        <v>95</v>
      </c>
      <c r="H8" s="48" t="s">
        <v>26</v>
      </c>
      <c r="I8" s="48" t="s">
        <v>183</v>
      </c>
      <c r="J8" s="48" t="s">
        <v>184</v>
      </c>
      <c r="K8" s="48" t="s">
        <v>185</v>
      </c>
      <c r="L8" s="48" t="s">
        <v>186</v>
      </c>
      <c r="M8" s="48" t="s">
        <v>223</v>
      </c>
      <c r="N8" s="48" t="s">
        <v>251</v>
      </c>
    </row>
    <row r="9" spans="1:16" ht="15" thickBot="1">
      <c r="A9" s="9" t="s">
        <v>4</v>
      </c>
      <c r="B9" s="9" t="s">
        <v>187</v>
      </c>
      <c r="C9" s="106"/>
      <c r="D9" s="107">
        <v>2011</v>
      </c>
      <c r="E9" s="107">
        <v>2012</v>
      </c>
      <c r="F9" s="107">
        <v>2013</v>
      </c>
      <c r="G9" s="107">
        <v>2014</v>
      </c>
      <c r="H9" s="107">
        <v>2015</v>
      </c>
      <c r="I9" s="107">
        <v>2016</v>
      </c>
      <c r="J9" s="107">
        <v>2017</v>
      </c>
      <c r="K9" s="107">
        <v>2018</v>
      </c>
      <c r="L9" s="107">
        <v>2019</v>
      </c>
      <c r="M9" s="107">
        <v>2020</v>
      </c>
      <c r="N9" s="107">
        <v>2021</v>
      </c>
      <c r="P9" s="9" t="s">
        <v>4</v>
      </c>
    </row>
    <row r="10" spans="4:14" ht="14.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14.5">
      <c r="A11" s="100"/>
      <c r="B11" s="108" t="s">
        <v>192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P11" s="100"/>
    </row>
    <row r="12" spans="1:16" ht="14.5">
      <c r="A12" s="46">
        <v>100</v>
      </c>
      <c r="B12" s="110">
        <v>2011</v>
      </c>
      <c r="C12" s="109"/>
      <c r="D12" s="109"/>
      <c r="E12" s="109">
        <f t="shared" si="0" ref="E12:N12">+$D$25</f>
        <v>-522722.56962239998</v>
      </c>
      <c r="F12" s="109">
        <f t="shared" si="0"/>
        <v>-522722.56962239998</v>
      </c>
      <c r="G12" s="109">
        <f t="shared" si="0"/>
        <v>-522722.56962239998</v>
      </c>
      <c r="H12" s="109">
        <f t="shared" si="0"/>
        <v>-522722.56962239998</v>
      </c>
      <c r="I12" s="109">
        <f t="shared" si="0"/>
        <v>-522722.56962239998</v>
      </c>
      <c r="J12" s="109">
        <f t="shared" si="0"/>
        <v>-522722.56962239998</v>
      </c>
      <c r="K12" s="109">
        <f t="shared" si="0"/>
        <v>-522722.56962239998</v>
      </c>
      <c r="L12" s="109">
        <f t="shared" si="0"/>
        <v>-522722.56962239998</v>
      </c>
      <c r="M12" s="109">
        <f t="shared" si="0"/>
        <v>-522722.56962239998</v>
      </c>
      <c r="N12" s="109">
        <f t="shared" si="0"/>
        <v>-522722.56962239998</v>
      </c>
      <c r="P12" s="46">
        <v>100</v>
      </c>
    </row>
    <row r="13" spans="1:16" ht="14.5">
      <c r="A13" s="46">
        <f>A12+1</f>
        <v>101</v>
      </c>
      <c r="B13" s="110">
        <v>2012</v>
      </c>
      <c r="C13" s="109"/>
      <c r="D13" s="100"/>
      <c r="E13" s="100"/>
      <c r="F13" s="100">
        <f t="shared" si="1" ref="F13:N13">+$E$25</f>
        <v>-119187.36773760001</v>
      </c>
      <c r="G13" s="100">
        <f t="shared" si="1"/>
        <v>-119187.36773760001</v>
      </c>
      <c r="H13" s="100">
        <f t="shared" si="1"/>
        <v>-119187.36773760001</v>
      </c>
      <c r="I13" s="100">
        <f t="shared" si="1"/>
        <v>-119187.36773760001</v>
      </c>
      <c r="J13" s="100">
        <f t="shared" si="1"/>
        <v>-119187.36773760001</v>
      </c>
      <c r="K13" s="100">
        <f t="shared" si="1"/>
        <v>-119187.36773760001</v>
      </c>
      <c r="L13" s="100">
        <f t="shared" si="1"/>
        <v>-119187.36773760001</v>
      </c>
      <c r="M13" s="100">
        <f t="shared" si="1"/>
        <v>-119187.36773760001</v>
      </c>
      <c r="N13" s="100">
        <f t="shared" si="1"/>
        <v>-119187.36773760001</v>
      </c>
      <c r="P13" s="46">
        <f>P12+1</f>
        <v>101</v>
      </c>
    </row>
    <row r="14" spans="1:16" ht="14.5">
      <c r="A14" s="46">
        <f t="shared" si="2" ref="A14:A17">A13+1</f>
        <v>102</v>
      </c>
      <c r="B14" s="110">
        <v>2013</v>
      </c>
      <c r="C14" s="109"/>
      <c r="D14" s="100"/>
      <c r="E14" s="100"/>
      <c r="F14" s="100"/>
      <c r="G14" s="100">
        <f>+$F$25</f>
        <v>-407390.54277599999</v>
      </c>
      <c r="H14" s="100">
        <f>+$F$25</f>
        <v>-407390.54277599999</v>
      </c>
      <c r="I14" s="100">
        <f>+$F$25</f>
        <v>-407390.54277599999</v>
      </c>
      <c r="J14" s="100">
        <f>+$F$25</f>
        <v>-407390.54277599999</v>
      </c>
      <c r="K14" s="100">
        <f t="shared" si="3" ref="K14:N14">+$F$25</f>
        <v>-407390.54277599999</v>
      </c>
      <c r="L14" s="100">
        <f t="shared" si="3"/>
        <v>-407390.54277599999</v>
      </c>
      <c r="M14" s="100">
        <f t="shared" si="3"/>
        <v>-407390.54277599999</v>
      </c>
      <c r="N14" s="100">
        <f t="shared" si="3"/>
        <v>-407390.54277599999</v>
      </c>
      <c r="P14" s="46">
        <f t="shared" si="4" ref="P14:P17">P13+1</f>
        <v>102</v>
      </c>
    </row>
    <row r="15" spans="1:16" ht="14.5">
      <c r="A15" s="46">
        <f t="shared" si="2"/>
        <v>103</v>
      </c>
      <c r="B15" s="110">
        <v>2014</v>
      </c>
      <c r="C15" s="109"/>
      <c r="D15" s="100"/>
      <c r="E15" s="100"/>
      <c r="F15" s="100"/>
      <c r="G15" s="100"/>
      <c r="H15" s="100">
        <f>+$G$25</f>
        <v>-233023.11920640001</v>
      </c>
      <c r="I15" s="100">
        <f>+$G$25</f>
        <v>-233023.11920640001</v>
      </c>
      <c r="J15" s="100">
        <f>+$G$25</f>
        <v>-233023.11920640001</v>
      </c>
      <c r="K15" s="100">
        <f t="shared" si="5" ref="K15:N15">+$G$25</f>
        <v>-233023.11920640001</v>
      </c>
      <c r="L15" s="100">
        <f t="shared" si="5"/>
        <v>-233023.11920640001</v>
      </c>
      <c r="M15" s="100">
        <f t="shared" si="5"/>
        <v>-233023.11920640001</v>
      </c>
      <c r="N15" s="100">
        <f t="shared" si="5"/>
        <v>-233023.11920640001</v>
      </c>
      <c r="P15" s="46">
        <f t="shared" si="4"/>
        <v>103</v>
      </c>
    </row>
    <row r="16" spans="1:16" ht="14.5">
      <c r="A16" s="46">
        <f t="shared" si="2"/>
        <v>104</v>
      </c>
      <c r="B16" s="110">
        <v>2015</v>
      </c>
      <c r="C16" s="109"/>
      <c r="D16" s="100"/>
      <c r="E16" s="100"/>
      <c r="F16" s="100"/>
      <c r="G16" s="100"/>
      <c r="H16" s="100"/>
      <c r="I16" s="100">
        <f>+$H$25</f>
        <v>-205750.3481376</v>
      </c>
      <c r="J16" s="100">
        <f>+$H$25</f>
        <v>-205750.3481376</v>
      </c>
      <c r="K16" s="100">
        <f t="shared" si="6" ref="K16:N16">+$H$25</f>
        <v>-205750.3481376</v>
      </c>
      <c r="L16" s="100">
        <f t="shared" si="6"/>
        <v>-205750.3481376</v>
      </c>
      <c r="M16" s="100">
        <f t="shared" si="6"/>
        <v>-205750.3481376</v>
      </c>
      <c r="N16" s="100">
        <f t="shared" si="6"/>
        <v>-205750.3481376</v>
      </c>
      <c r="P16" s="46">
        <f t="shared" si="4"/>
        <v>104</v>
      </c>
    </row>
    <row r="17" spans="1:16" ht="14.5">
      <c r="A17" s="46">
        <f t="shared" si="2"/>
        <v>105</v>
      </c>
      <c r="B17" s="110">
        <v>2016</v>
      </c>
      <c r="C17" s="109"/>
      <c r="D17" s="100"/>
      <c r="E17" s="100"/>
      <c r="F17" s="100"/>
      <c r="G17" s="100"/>
      <c r="H17" s="100"/>
      <c r="I17" s="100"/>
      <c r="J17" s="100">
        <f>+$I$25</f>
        <v>-126537.82811519998</v>
      </c>
      <c r="K17" s="100">
        <f t="shared" si="7" ref="K17:N17">+$I$25</f>
        <v>-126537.82811519998</v>
      </c>
      <c r="L17" s="100">
        <f t="shared" si="7"/>
        <v>-126537.82811519998</v>
      </c>
      <c r="M17" s="100">
        <f t="shared" si="7"/>
        <v>-126537.82811519998</v>
      </c>
      <c r="N17" s="100">
        <f t="shared" si="7"/>
        <v>-126537.82811519998</v>
      </c>
      <c r="P17" s="46">
        <f t="shared" si="4"/>
        <v>105</v>
      </c>
    </row>
    <row r="18" spans="1:16" ht="14.5">
      <c r="A18" s="46" t="s">
        <v>188</v>
      </c>
      <c r="B18" s="110">
        <v>2017</v>
      </c>
      <c r="C18" s="109"/>
      <c r="D18" s="100"/>
      <c r="E18" s="100"/>
      <c r="F18" s="100"/>
      <c r="G18" s="100"/>
      <c r="H18" s="100"/>
      <c r="I18" s="100"/>
      <c r="J18" s="100"/>
      <c r="K18" s="100">
        <f>$J$25</f>
        <v>372467.58667679998</v>
      </c>
      <c r="L18" s="100">
        <f t="shared" si="8" ref="L18:N18">$J$25</f>
        <v>372467.58667679998</v>
      </c>
      <c r="M18" s="100">
        <f t="shared" si="8"/>
        <v>372467.58667679998</v>
      </c>
      <c r="N18" s="100">
        <f t="shared" si="8"/>
        <v>372467.58667679998</v>
      </c>
      <c r="P18" s="46" t="s">
        <v>188</v>
      </c>
    </row>
    <row r="19" spans="1:16" ht="14.5">
      <c r="A19" s="46" t="s">
        <v>189</v>
      </c>
      <c r="B19" s="110">
        <v>2018</v>
      </c>
      <c r="C19" s="109"/>
      <c r="D19" s="100"/>
      <c r="E19" s="100"/>
      <c r="F19" s="100"/>
      <c r="G19" s="100"/>
      <c r="H19" s="100"/>
      <c r="I19" s="100"/>
      <c r="J19" s="100"/>
      <c r="K19" s="100"/>
      <c r="L19" s="100">
        <f>$K$25</f>
        <v>129903.17377200001</v>
      </c>
      <c r="M19" s="100">
        <f>$K$25</f>
        <v>129903.17377200001</v>
      </c>
      <c r="N19" s="100">
        <f>$K$25</f>
        <v>129903.17377200001</v>
      </c>
      <c r="P19" s="46" t="s">
        <v>189</v>
      </c>
    </row>
    <row r="20" spans="1:16" ht="14.5">
      <c r="A20" s="46" t="s">
        <v>224</v>
      </c>
      <c r="B20" s="110">
        <v>2019</v>
      </c>
      <c r="C20" s="109"/>
      <c r="D20" s="100"/>
      <c r="E20" s="100"/>
      <c r="F20" s="100"/>
      <c r="G20" s="100"/>
      <c r="H20" s="100"/>
      <c r="I20" s="100"/>
      <c r="J20" s="100"/>
      <c r="K20" s="100"/>
      <c r="L20" s="100"/>
      <c r="M20" s="100">
        <f>$L$25</f>
        <v>-712341.43920000002</v>
      </c>
      <c r="N20" s="100">
        <f>$L$25</f>
        <v>-712341.43920000002</v>
      </c>
      <c r="P20" s="46" t="s">
        <v>224</v>
      </c>
    </row>
    <row r="21" spans="1:16" ht="14.5">
      <c r="A21" s="46" t="s">
        <v>235</v>
      </c>
      <c r="B21" s="110">
        <v>2020</v>
      </c>
      <c r="C21" s="10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>
        <f>$F$48</f>
        <v>-951171.72511937551</v>
      </c>
      <c r="P21" s="46" t="s">
        <v>235</v>
      </c>
    </row>
    <row r="22" spans="1:16" ht="14.5">
      <c r="A22" s="46" t="s">
        <v>236</v>
      </c>
      <c r="B22" s="110">
        <v>2021</v>
      </c>
      <c r="C22" s="10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P22" s="46" t="s">
        <v>236</v>
      </c>
    </row>
    <row r="23" spans="1:16" ht="14.5">
      <c r="A23" s="46"/>
      <c r="B23" s="100"/>
      <c r="C23" s="109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P23" s="46"/>
    </row>
    <row r="24" spans="1:16" ht="14.5">
      <c r="A24" s="46">
        <f>A17+1</f>
        <v>106</v>
      </c>
      <c r="B24" s="100" t="s">
        <v>192</v>
      </c>
      <c r="C24" s="92"/>
      <c r="D24" s="100">
        <f t="shared" si="9" ref="D24:J24">SUM(D12:D23)</f>
        <v>0</v>
      </c>
      <c r="E24" s="100">
        <f t="shared" si="9"/>
        <v>-522722.56962239998</v>
      </c>
      <c r="F24" s="100">
        <f t="shared" si="9"/>
        <v>-641909.93735999998</v>
      </c>
      <c r="G24" s="100">
        <f t="shared" si="9"/>
        <v>-1049300.4801360001</v>
      </c>
      <c r="H24" s="100">
        <f t="shared" si="9"/>
        <v>-1282323.5993424002</v>
      </c>
      <c r="I24" s="100">
        <f t="shared" si="9"/>
        <v>-1488073.9474800001</v>
      </c>
      <c r="J24" s="100">
        <f t="shared" si="9"/>
        <v>-1614611.7755952</v>
      </c>
      <c r="K24" s="100">
        <f t="shared" si="10" ref="K24:L24">SUM(K12:K23)</f>
        <v>-1242144.1889184001</v>
      </c>
      <c r="L24" s="100">
        <f t="shared" si="10"/>
        <v>-1112241.0151464001</v>
      </c>
      <c r="M24" s="100">
        <f t="shared" si="11" ref="M24">SUM(M12:M23)</f>
        <v>-1824582.4543464002</v>
      </c>
      <c r="N24" s="100">
        <f>SUM(N12:N23)</f>
        <v>-2775754.1794657758</v>
      </c>
      <c r="P24" s="46">
        <f>+P17+1</f>
        <v>106</v>
      </c>
    </row>
    <row r="25" spans="1:17" ht="14.5">
      <c r="A25" s="46">
        <f>A24+1</f>
        <v>107</v>
      </c>
      <c r="B25" s="100" t="s">
        <v>194</v>
      </c>
      <c r="C25" s="92" t="s">
        <v>193</v>
      </c>
      <c r="D25" s="84">
        <f>+$F39</f>
        <v>-522722.56962239998</v>
      </c>
      <c r="E25" s="84">
        <f>+$F40</f>
        <v>-119187.36773760001</v>
      </c>
      <c r="F25" s="84">
        <f>+$F41</f>
        <v>-407390.54277599999</v>
      </c>
      <c r="G25" s="84">
        <f>+$F42</f>
        <v>-233023.11920640001</v>
      </c>
      <c r="H25" s="84">
        <f>+$F43</f>
        <v>-205750.3481376</v>
      </c>
      <c r="I25" s="84">
        <f>+$F44</f>
        <v>-126537.82811519998</v>
      </c>
      <c r="J25" s="84">
        <f>+$F45</f>
        <v>372467.58667679998</v>
      </c>
      <c r="K25" s="84">
        <f>+$F46</f>
        <v>129903.17377200001</v>
      </c>
      <c r="L25" s="84">
        <f>+$F47</f>
        <v>-712341.43920000002</v>
      </c>
      <c r="M25" s="84">
        <f>+$F48</f>
        <v>-951171.72511937551</v>
      </c>
      <c r="N25" s="84">
        <f>$F$49</f>
        <v>-906537.01824943814</v>
      </c>
      <c r="P25" s="46">
        <f>P24+1</f>
        <v>107</v>
      </c>
      <c r="Q25" s="74"/>
    </row>
    <row r="26" spans="1:16" ht="14.5">
      <c r="A26" s="46">
        <f>A25+1</f>
        <v>108</v>
      </c>
      <c r="B26" s="100" t="s">
        <v>195</v>
      </c>
      <c r="C26" s="109"/>
      <c r="D26" s="111">
        <v>0.50</v>
      </c>
      <c r="E26" s="111">
        <v>0.50</v>
      </c>
      <c r="F26" s="111">
        <v>0.50</v>
      </c>
      <c r="G26" s="111">
        <v>0.50</v>
      </c>
      <c r="H26" s="111">
        <v>0.50</v>
      </c>
      <c r="I26" s="111">
        <v>0.50</v>
      </c>
      <c r="J26" s="111">
        <v>0.50</v>
      </c>
      <c r="K26" s="111">
        <v>0.50</v>
      </c>
      <c r="L26" s="111">
        <v>0.50</v>
      </c>
      <c r="M26" s="111">
        <v>0.50</v>
      </c>
      <c r="N26" s="111">
        <v>0.50</v>
      </c>
      <c r="P26" s="46">
        <f>P25+1</f>
        <v>108</v>
      </c>
    </row>
    <row r="27" spans="1:20" ht="14.5">
      <c r="A27" s="46"/>
      <c r="B27" s="100"/>
      <c r="C27" s="109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P27" s="46"/>
      <c r="Q27" s="75"/>
      <c r="T27" s="75"/>
    </row>
    <row r="28" spans="1:16" ht="14.5">
      <c r="A28" s="46">
        <f>A26+1</f>
        <v>109</v>
      </c>
      <c r="B28" s="100" t="s">
        <v>196</v>
      </c>
      <c r="C28" s="109" t="s">
        <v>197</v>
      </c>
      <c r="D28" s="108">
        <f t="shared" si="12" ref="D28:J28">+D25*D26</f>
        <v>-261361.28481119999</v>
      </c>
      <c r="E28" s="108">
        <f t="shared" si="12"/>
        <v>-59593.683868800006</v>
      </c>
      <c r="F28" s="108">
        <f t="shared" si="12"/>
        <v>-203695.27138799999</v>
      </c>
      <c r="G28" s="108">
        <f t="shared" si="12"/>
        <v>-116511.5596032</v>
      </c>
      <c r="H28" s="108">
        <f t="shared" si="12"/>
        <v>-102875.1740688</v>
      </c>
      <c r="I28" s="108">
        <f t="shared" si="12"/>
        <v>-63268.914057599992</v>
      </c>
      <c r="J28" s="108">
        <f t="shared" si="12"/>
        <v>186233.79333839999</v>
      </c>
      <c r="K28" s="108">
        <f t="shared" si="13" ref="K28:L28">+K25*K26</f>
        <v>64951.586886000005</v>
      </c>
      <c r="L28" s="108">
        <f t="shared" si="13"/>
        <v>-356170.71960000001</v>
      </c>
      <c r="M28" s="108">
        <f t="shared" si="14" ref="M28:N28">+M25*M26</f>
        <v>-475585.86255968775</v>
      </c>
      <c r="N28" s="108">
        <f t="shared" si="14"/>
        <v>-453268.50912471907</v>
      </c>
      <c r="P28" s="46">
        <f>P26+1</f>
        <v>109</v>
      </c>
    </row>
    <row r="29" spans="1:16" ht="14.5">
      <c r="A29" s="46"/>
      <c r="B29" s="100"/>
      <c r="C29" s="10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P29" s="46"/>
    </row>
    <row r="30" spans="1:16" ht="14.5">
      <c r="A30" s="46">
        <f>A28+1</f>
        <v>110</v>
      </c>
      <c r="B30" s="100" t="s">
        <v>198</v>
      </c>
      <c r="C30" s="109" t="s">
        <v>199</v>
      </c>
      <c r="D30" s="100">
        <f t="shared" si="15" ref="D30:J30">+D24+D28</f>
        <v>-261361.28481119999</v>
      </c>
      <c r="E30" s="100">
        <f t="shared" si="15"/>
        <v>-582316.25349120004</v>
      </c>
      <c r="F30" s="100">
        <f t="shared" si="15"/>
        <v>-845605.20874799998</v>
      </c>
      <c r="G30" s="100">
        <f t="shared" si="15"/>
        <v>-1165812.0397392002</v>
      </c>
      <c r="H30" s="100">
        <f t="shared" si="15"/>
        <v>-1385198.7734112002</v>
      </c>
      <c r="I30" s="100">
        <f t="shared" si="15"/>
        <v>-1551342.8615376002</v>
      </c>
      <c r="J30" s="100">
        <f t="shared" si="15"/>
        <v>-1428377.9822567999</v>
      </c>
      <c r="K30" s="100">
        <f t="shared" si="16" ref="K30:L30">+K24+K28</f>
        <v>-1177192.6020324002</v>
      </c>
      <c r="L30" s="100">
        <f t="shared" si="16"/>
        <v>-1468411.7347464</v>
      </c>
      <c r="M30" s="100">
        <f t="shared" si="17" ref="M30">+M24+M28</f>
        <v>-2300168.316906088</v>
      </c>
      <c r="N30" s="100">
        <f>+N24+N28</f>
        <v>-3229022.6885904949</v>
      </c>
      <c r="P30" s="46">
        <f>P28+1</f>
        <v>110</v>
      </c>
    </row>
    <row r="31" spans="1:16" ht="14.5">
      <c r="A31" s="46">
        <f>A30+1</f>
        <v>111</v>
      </c>
      <c r="B31" s="100" t="s">
        <v>200</v>
      </c>
      <c r="C31" s="109"/>
      <c r="D31" s="111">
        <v>0.35</v>
      </c>
      <c r="E31" s="111">
        <v>0.35</v>
      </c>
      <c r="F31" s="111">
        <v>0.35</v>
      </c>
      <c r="G31" s="111">
        <v>0.35</v>
      </c>
      <c r="H31" s="111">
        <v>0.35</v>
      </c>
      <c r="I31" s="111">
        <v>0.35</v>
      </c>
      <c r="J31" s="111">
        <v>0.35</v>
      </c>
      <c r="K31" s="111">
        <v>0.21</v>
      </c>
      <c r="L31" s="111">
        <v>0.21</v>
      </c>
      <c r="M31" s="111">
        <v>0.21</v>
      </c>
      <c r="N31" s="111">
        <v>0.21</v>
      </c>
      <c r="P31" s="46">
        <f>P30+1</f>
        <v>111</v>
      </c>
    </row>
    <row r="32" spans="1:16" ht="14.5">
      <c r="A32" s="46"/>
      <c r="B32" s="100"/>
      <c r="C32" s="10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P32" s="46"/>
    </row>
    <row r="33" spans="1:16" ht="15" thickBot="1">
      <c r="A33" s="46">
        <f>A31+1</f>
        <v>112</v>
      </c>
      <c r="B33" s="100" t="s">
        <v>201</v>
      </c>
      <c r="C33" s="109" t="s">
        <v>202</v>
      </c>
      <c r="D33" s="112">
        <f t="shared" si="18" ref="D33:J33">+D30*D31</f>
        <v>-91476.449683919986</v>
      </c>
      <c r="E33" s="112">
        <f t="shared" si="18"/>
        <v>-203810.68872192001</v>
      </c>
      <c r="F33" s="112">
        <f t="shared" si="18"/>
        <v>-295961.82306179998</v>
      </c>
      <c r="G33" s="112">
        <f t="shared" si="18"/>
        <v>-408034.21390872</v>
      </c>
      <c r="H33" s="112">
        <f t="shared" si="18"/>
        <v>-484819.57069392002</v>
      </c>
      <c r="I33" s="112">
        <f t="shared" si="18"/>
        <v>-542970.00153816002</v>
      </c>
      <c r="J33" s="112">
        <f t="shared" si="18"/>
        <v>-499932.29378987994</v>
      </c>
      <c r="K33" s="112">
        <f t="shared" si="19" ref="K33:L33">+K30*K31</f>
        <v>-247210.44642680403</v>
      </c>
      <c r="L33" s="112">
        <f t="shared" si="19"/>
        <v>-308366.46429674397</v>
      </c>
      <c r="M33" s="112">
        <f t="shared" si="20" ref="M33">+M30*M31</f>
        <v>-483035.34655027848</v>
      </c>
      <c r="N33" s="112">
        <f>+N30*N31</f>
        <v>-678094.76460400387</v>
      </c>
      <c r="P33" s="46">
        <f>P31+1</f>
        <v>112</v>
      </c>
    </row>
    <row r="34" spans="1:16" ht="15" thickTop="1">
      <c r="A34" s="46"/>
      <c r="H34" s="46"/>
      <c r="I34" s="46"/>
      <c r="J34" s="46"/>
      <c r="K34" s="46"/>
      <c r="P34" s="46"/>
    </row>
    <row r="35" spans="1:16" ht="15" thickBot="1">
      <c r="A35" s="46">
        <f>A33+1</f>
        <v>113</v>
      </c>
      <c r="B35" s="100" t="s">
        <v>203</v>
      </c>
      <c r="C35" s="109" t="s">
        <v>204</v>
      </c>
      <c r="D35" s="112">
        <f>(D24+D25)*D31</f>
        <v>-182952.89936783997</v>
      </c>
      <c r="E35" s="112">
        <f t="shared" si="21" ref="E35:J35">(E24+E25)*E31</f>
        <v>-224668.47807599997</v>
      </c>
      <c r="F35" s="112">
        <f t="shared" si="21"/>
        <v>-367255.16804760002</v>
      </c>
      <c r="G35" s="112">
        <f t="shared" si="21"/>
        <v>-448813.25976984005</v>
      </c>
      <c r="H35" s="112">
        <f t="shared" si="21"/>
        <v>-520825.88161799998</v>
      </c>
      <c r="I35" s="112">
        <f t="shared" si="21"/>
        <v>-565114.12145831995</v>
      </c>
      <c r="J35" s="112">
        <f t="shared" si="21"/>
        <v>-434750.46612144</v>
      </c>
      <c r="K35" s="112">
        <f t="shared" si="22" ref="K35:L35">(K24+K25)*K31</f>
        <v>-233570.613180744</v>
      </c>
      <c r="L35" s="112">
        <f t="shared" si="22"/>
        <v>-383162.31541274401</v>
      </c>
      <c r="M35" s="112">
        <f t="shared" si="23" ref="M35">(M24+M25)*M31</f>
        <v>-582908.3776878129</v>
      </c>
      <c r="N35" s="112">
        <f>(N24+N25)*N31</f>
        <v>-773281.15152019495</v>
      </c>
      <c r="P35" s="46">
        <f>P33+1</f>
        <v>113</v>
      </c>
    </row>
    <row r="36" spans="1:16" ht="15.5" thickTop="1" thickBot="1">
      <c r="A36" s="46">
        <f>+A35+1</f>
        <v>114</v>
      </c>
      <c r="B36" s="100" t="s">
        <v>205</v>
      </c>
      <c r="C36" s="109"/>
      <c r="D36" s="100"/>
      <c r="E36" s="100"/>
      <c r="F36" s="100"/>
      <c r="G36" s="100"/>
      <c r="H36" s="100"/>
      <c r="I36" s="100"/>
      <c r="J36" s="113">
        <f>+J35*0.6</f>
        <v>-260850.27967286398</v>
      </c>
      <c r="M36" s="46" t="s">
        <v>60</v>
      </c>
      <c r="N36" s="46" t="s">
        <v>61</v>
      </c>
      <c r="P36" s="46">
        <f>+P35+1</f>
        <v>114</v>
      </c>
    </row>
    <row r="37" spans="1:16" ht="15.5" thickTop="1" thickBot="1">
      <c r="A37" s="46">
        <f>+A36+1</f>
        <v>115</v>
      </c>
      <c r="B37" s="100" t="s">
        <v>206</v>
      </c>
      <c r="C37" s="109"/>
      <c r="D37" s="100"/>
      <c r="E37" s="100"/>
      <c r="F37" s="100"/>
      <c r="G37" s="100"/>
      <c r="H37" s="100"/>
      <c r="I37" s="100"/>
      <c r="J37" s="113">
        <f>+J35*0.4</f>
        <v>-173900.18644857602</v>
      </c>
      <c r="L37" s="114"/>
      <c r="M37" s="114"/>
      <c r="N37" s="114"/>
      <c r="P37" s="46">
        <f>+P36+1</f>
        <v>115</v>
      </c>
    </row>
    <row r="38" spans="2:10" ht="73" thickTop="1">
      <c r="B38" s="115" t="s">
        <v>216</v>
      </c>
      <c r="C38" s="106" t="s">
        <v>217</v>
      </c>
      <c r="D38" s="106" t="s">
        <v>218</v>
      </c>
      <c r="E38" s="116" t="s">
        <v>219</v>
      </c>
      <c r="F38" s="116" t="s">
        <v>220</v>
      </c>
      <c r="I38" s="117"/>
      <c r="J38" s="81"/>
    </row>
    <row r="39" spans="1:10" ht="14.5">
      <c r="A39" s="46">
        <f>+A37+1</f>
        <v>116</v>
      </c>
      <c r="B39" s="2" t="s">
        <v>221</v>
      </c>
      <c r="C39" s="1">
        <v>2011</v>
      </c>
      <c r="D39" s="84">
        <v>-1304198.0279999999</v>
      </c>
      <c r="E39" s="105">
        <v>0.40079999999999999</v>
      </c>
      <c r="F39" s="100">
        <f t="shared" si="24" ref="F39:F44">+D39*E39</f>
        <v>-522722.56962239998</v>
      </c>
      <c r="I39" s="117"/>
      <c r="J39" s="81"/>
    </row>
    <row r="40" spans="1:10" ht="14.5">
      <c r="A40" s="46">
        <f>+A39+1</f>
        <v>117</v>
      </c>
      <c r="B40" s="2" t="s">
        <v>221</v>
      </c>
      <c r="C40" s="1">
        <v>2012</v>
      </c>
      <c r="D40" s="84">
        <v>-297373.67200000002</v>
      </c>
      <c r="E40" s="105">
        <v>0.40079999999999999</v>
      </c>
      <c r="F40" s="100">
        <f t="shared" si="24"/>
        <v>-119187.36773760001</v>
      </c>
      <c r="I40" s="117"/>
      <c r="J40" s="81"/>
    </row>
    <row r="41" spans="1:10" ht="14.5">
      <c r="A41" s="46">
        <f t="shared" si="25" ref="A41:A50">+A40+1</f>
        <v>118</v>
      </c>
      <c r="B41" s="2" t="s">
        <v>221</v>
      </c>
      <c r="C41" s="1">
        <v>2013</v>
      </c>
      <c r="D41" s="84">
        <v>-1016443.47</v>
      </c>
      <c r="E41" s="105">
        <v>0.40079999999999999</v>
      </c>
      <c r="F41" s="100">
        <f t="shared" si="24"/>
        <v>-407390.54277599999</v>
      </c>
      <c r="I41" s="117"/>
      <c r="J41" s="81"/>
    </row>
    <row r="42" spans="1:10" ht="14.5">
      <c r="A42" s="46">
        <f t="shared" si="25"/>
        <v>119</v>
      </c>
      <c r="B42" s="2" t="s">
        <v>221</v>
      </c>
      <c r="C42" s="1">
        <v>2014</v>
      </c>
      <c r="D42" s="84">
        <v>-581395.00800000003</v>
      </c>
      <c r="E42" s="105">
        <v>0.40079999999999999</v>
      </c>
      <c r="F42" s="100">
        <f t="shared" si="24"/>
        <v>-233023.11920640001</v>
      </c>
      <c r="I42" s="117"/>
      <c r="J42" s="81"/>
    </row>
    <row r="43" spans="1:10" ht="14.5">
      <c r="A43" s="46">
        <f t="shared" si="25"/>
        <v>120</v>
      </c>
      <c r="B43" s="2" t="s">
        <v>221</v>
      </c>
      <c r="C43" s="1">
        <v>2015</v>
      </c>
      <c r="D43" s="84">
        <v>-513349.17200000002</v>
      </c>
      <c r="E43" s="105">
        <v>0.40079999999999999</v>
      </c>
      <c r="F43" s="100">
        <f t="shared" si="24"/>
        <v>-205750.3481376</v>
      </c>
      <c r="I43" s="117"/>
      <c r="J43" s="81"/>
    </row>
    <row r="44" spans="1:10" ht="14.5">
      <c r="A44" s="46">
        <f t="shared" si="25"/>
        <v>121</v>
      </c>
      <c r="B44" s="2" t="s">
        <v>221</v>
      </c>
      <c r="C44" s="1">
        <v>2016</v>
      </c>
      <c r="D44" s="84">
        <v>-315713.14399999997</v>
      </c>
      <c r="E44" s="105">
        <v>0.40079999999999999</v>
      </c>
      <c r="F44" s="100">
        <f t="shared" si="24"/>
        <v>-126537.82811519998</v>
      </c>
      <c r="I44" s="117"/>
      <c r="J44" s="81"/>
    </row>
    <row r="45" spans="1:10" ht="14.5">
      <c r="A45" s="46">
        <f t="shared" si="25"/>
        <v>122</v>
      </c>
      <c r="B45" s="2" t="s">
        <v>221</v>
      </c>
      <c r="C45" s="1">
        <v>2017</v>
      </c>
      <c r="D45" s="84">
        <v>929310.34600000002</v>
      </c>
      <c r="E45" s="105">
        <v>0.40079999999999999</v>
      </c>
      <c r="F45" s="100">
        <f>+D45*E45</f>
        <v>372467.58667679998</v>
      </c>
      <c r="I45" s="117"/>
      <c r="J45" s="81"/>
    </row>
    <row r="46" spans="1:10" ht="14.5">
      <c r="A46" s="46">
        <f t="shared" si="25"/>
        <v>123</v>
      </c>
      <c r="B46" s="2" t="s">
        <v>221</v>
      </c>
      <c r="C46" s="1">
        <v>2018</v>
      </c>
      <c r="D46" s="84">
        <v>324109.71500000003</v>
      </c>
      <c r="E46" s="105">
        <v>0.40079999999999999</v>
      </c>
      <c r="F46" s="100">
        <f>+D46*E46</f>
        <v>129903.17377200001</v>
      </c>
      <c r="I46" s="117"/>
      <c r="J46" s="81"/>
    </row>
    <row r="47" spans="1:10" ht="14.5">
      <c r="A47" s="46">
        <f t="shared" si="25"/>
        <v>124</v>
      </c>
      <c r="B47" s="2" t="s">
        <v>221</v>
      </c>
      <c r="C47" s="1">
        <v>2019</v>
      </c>
      <c r="D47" s="84">
        <v>-1777299</v>
      </c>
      <c r="E47" s="105">
        <v>0.40079999999999999</v>
      </c>
      <c r="F47" s="100">
        <f>+D47*E47</f>
        <v>-712341.43920000002</v>
      </c>
      <c r="I47" s="117"/>
      <c r="J47" s="81"/>
    </row>
    <row r="48" spans="1:10" ht="14.5">
      <c r="A48" s="46">
        <f t="shared" si="25"/>
        <v>125</v>
      </c>
      <c r="B48" s="2" t="s">
        <v>221</v>
      </c>
      <c r="C48" s="1">
        <v>2020</v>
      </c>
      <c r="D48" s="84">
        <v>-2351658.8284427701</v>
      </c>
      <c r="E48" s="105">
        <v>0.40446841761873503</v>
      </c>
      <c r="F48" s="100">
        <f>+D48*E48</f>
        <v>-951171.72511937551</v>
      </c>
      <c r="I48" s="117"/>
      <c r="J48" s="81"/>
    </row>
    <row r="49" spans="1:10" ht="14.5">
      <c r="A49" s="46">
        <f t="shared" si="25"/>
        <v>126</v>
      </c>
      <c r="B49" s="2" t="s">
        <v>221</v>
      </c>
      <c r="C49" s="1">
        <v>2021</v>
      </c>
      <c r="D49" s="84">
        <f>-2219079859/1000</f>
        <v>-2219079.8590000002</v>
      </c>
      <c r="E49" s="105">
        <f>ToC!C18</f>
        <v>0.40851933046607769</v>
      </c>
      <c r="F49" s="100">
        <f t="shared" si="26" ref="F49:F50">+D49*E49</f>
        <v>-906537.01824943814</v>
      </c>
      <c r="G49" s="2" t="s">
        <v>253</v>
      </c>
      <c r="I49" s="117"/>
      <c r="J49" s="81"/>
    </row>
    <row r="50" spans="1:10" ht="14.5">
      <c r="A50" s="46">
        <f t="shared" si="25"/>
        <v>127</v>
      </c>
      <c r="B50" s="2" t="s">
        <v>221</v>
      </c>
      <c r="C50" s="1">
        <v>2022</v>
      </c>
      <c r="D50" s="84"/>
      <c r="E50" s="105"/>
      <c r="F50" s="100">
        <f t="shared" si="26"/>
        <v>0</v>
      </c>
      <c r="I50" s="117"/>
      <c r="J50" s="81"/>
    </row>
    <row r="51" ht="14.5"/>
    <row r="52" spans="2:10" ht="15" customHeight="1">
      <c r="B52" s="118"/>
      <c r="C52" s="118"/>
      <c r="D52" s="118"/>
      <c r="E52" s="118"/>
      <c r="F52" s="118"/>
      <c r="G52" s="118"/>
      <c r="H52" s="118"/>
      <c r="I52" s="118"/>
      <c r="J52" s="118"/>
    </row>
    <row r="53" spans="1:10" ht="14.5">
      <c r="A53" s="118"/>
      <c r="B53" s="143" t="s">
        <v>237</v>
      </c>
      <c r="C53" s="143"/>
      <c r="D53" s="143"/>
      <c r="E53" s="143"/>
      <c r="F53" s="143"/>
      <c r="G53" s="118"/>
      <c r="H53" s="118"/>
      <c r="I53" s="118"/>
      <c r="J53" s="118"/>
    </row>
    <row r="54" spans="2:10" ht="14.5">
      <c r="B54" s="81" t="s">
        <v>190</v>
      </c>
      <c r="I54" s="100"/>
      <c r="J54" s="100"/>
    </row>
    <row r="55" ht="14.5">
      <c r="B55" s="81" t="s">
        <v>191</v>
      </c>
    </row>
    <row r="56" spans="2:6" ht="14.5">
      <c r="B56" s="142" t="s">
        <v>222</v>
      </c>
      <c r="C56" s="142"/>
      <c r="D56" s="142"/>
      <c r="E56" s="142"/>
      <c r="F56" s="142"/>
    </row>
    <row r="57" ht="14.5">
      <c r="B57" s="2" t="s">
        <v>252</v>
      </c>
    </row>
  </sheetData>
  <mergeCells count="7">
    <mergeCell ref="B56:F56"/>
    <mergeCell ref="B53:F53"/>
    <mergeCell ref="A1:J1"/>
    <mergeCell ref="A2:J2"/>
    <mergeCell ref="A3:J3"/>
    <mergeCell ref="A4:J4"/>
    <mergeCell ref="A5:J5"/>
  </mergeCells>
  <pageMargins left="0.7" right="0.7" top="0.75" bottom="0.75" header="0.3" footer="0.3"/>
  <pageSetup horizontalDpi="1200" verticalDpi="1200" orientation="landscape" scale="47" r:id="rId1"/>
  <headerFooter>
    <oddHeader>&amp;RDocket No. ER20-2878-000, et al.- Annual Update RY2024
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6"/>
  <sheetViews>
    <sheetView tabSelected="1" view="pageBreakPreview" zoomScale="25" zoomScaleNormal="40" zoomScaleSheetLayoutView="25" workbookViewId="0" topLeftCell="A1">
      <selection pane="topLeft" activeCell="N46" sqref="N46"/>
    </sheetView>
  </sheetViews>
  <sheetFormatPr defaultColWidth="9.1796875" defaultRowHeight="15"/>
  <cols>
    <col min="1" max="1" width="4.71428571428571" style="51" bestFit="1" customWidth="1"/>
    <col min="2" max="2" width="14.8571428571429" style="51" customWidth="1"/>
    <col min="3" max="3" width="37" style="51" bestFit="1" customWidth="1"/>
    <col min="4" max="4" width="16.1428571428571" style="56" customWidth="1"/>
    <col min="5" max="5" width="26.1428571428571" style="55" customWidth="1"/>
    <col min="6" max="6" width="16.8571428571429" style="56" customWidth="1"/>
    <col min="7" max="7" width="2.71428571428571" style="51" customWidth="1"/>
    <col min="8" max="8" width="28" style="51" bestFit="1" customWidth="1"/>
    <col min="9" max="9" width="6.57142857142857" style="51" customWidth="1"/>
    <col min="10" max="10" width="9.14285714285714" style="51"/>
    <col min="11" max="11" width="14.2857142857143" style="51" bestFit="1" customWidth="1"/>
    <col min="12" max="16384" width="9.14285714285714" style="51"/>
  </cols>
  <sheetData>
    <row r="1" spans="1:10" ht="14.5">
      <c r="A1" s="139" t="str">
        <f>ToC!A1</f>
        <v>Pacific Gas and Electric Company</v>
      </c>
      <c r="B1" s="139"/>
      <c r="C1" s="139"/>
      <c r="D1" s="139"/>
      <c r="E1" s="139"/>
      <c r="F1" s="139"/>
      <c r="G1" s="139"/>
      <c r="H1" s="139"/>
      <c r="I1" s="72"/>
      <c r="J1" s="72"/>
    </row>
    <row r="2" spans="1:8" ht="14.5">
      <c r="A2" s="139" t="str">
        <f>ToC!A2</f>
        <v>WDT Tariff Rate Year 2023</v>
      </c>
      <c r="B2" s="139"/>
      <c r="C2" s="139"/>
      <c r="D2" s="139"/>
      <c r="E2" s="139"/>
      <c r="F2" s="139"/>
      <c r="G2" s="139"/>
      <c r="H2" s="139"/>
    </row>
    <row r="3" spans="1:8" ht="14.5">
      <c r="A3" s="139" t="s">
        <v>212</v>
      </c>
      <c r="B3" s="139"/>
      <c r="C3" s="139"/>
      <c r="D3" s="139"/>
      <c r="E3" s="139"/>
      <c r="F3" s="139"/>
      <c r="G3" s="139"/>
      <c r="H3" s="139"/>
    </row>
    <row r="4" spans="1:8" ht="14.5">
      <c r="A4" s="139" t="s">
        <v>115</v>
      </c>
      <c r="B4" s="139"/>
      <c r="C4" s="139"/>
      <c r="D4" s="139"/>
      <c r="E4" s="139"/>
      <c r="F4" s="139"/>
      <c r="G4" s="139"/>
      <c r="H4" s="139"/>
    </row>
    <row r="5" spans="1:8" ht="14.5">
      <c r="A5" s="46"/>
      <c r="B5" s="46"/>
      <c r="C5" s="46"/>
      <c r="D5" s="46"/>
      <c r="E5" s="46"/>
      <c r="F5" s="46"/>
      <c r="G5" s="46"/>
      <c r="H5" s="46"/>
    </row>
    <row r="6" spans="1:8" ht="14.5">
      <c r="A6" s="2"/>
      <c r="B6" s="2"/>
      <c r="C6" s="2"/>
      <c r="D6" s="92" t="s">
        <v>2</v>
      </c>
      <c r="E6" s="93"/>
      <c r="F6" s="94" t="s">
        <v>3</v>
      </c>
      <c r="G6" s="2"/>
      <c r="H6" s="2"/>
    </row>
    <row r="7" spans="1:8" ht="14.5">
      <c r="A7" s="2"/>
      <c r="B7" s="2"/>
      <c r="C7" s="2"/>
      <c r="D7" s="94" t="s">
        <v>230</v>
      </c>
      <c r="E7" s="94"/>
      <c r="F7" s="94" t="s">
        <v>248</v>
      </c>
      <c r="G7" s="2"/>
      <c r="H7" s="2"/>
    </row>
    <row r="8" spans="1:9" ht="14.5">
      <c r="A8" s="13" t="s">
        <v>4</v>
      </c>
      <c r="B8" s="95" t="s">
        <v>62</v>
      </c>
      <c r="C8" s="95"/>
      <c r="D8" s="96" t="s">
        <v>60</v>
      </c>
      <c r="E8" s="96" t="s">
        <v>22</v>
      </c>
      <c r="F8" s="96" t="s">
        <v>61</v>
      </c>
      <c r="G8" s="2"/>
      <c r="H8" s="96" t="s">
        <v>22</v>
      </c>
      <c r="I8" s="15" t="s">
        <v>4</v>
      </c>
    </row>
    <row r="9" spans="1:9" ht="14.5">
      <c r="A9" s="46">
        <v>100</v>
      </c>
      <c r="B9" s="2" t="s">
        <v>101</v>
      </c>
      <c r="C9" s="2" t="s">
        <v>102</v>
      </c>
      <c r="D9" s="97">
        <v>3051913809</v>
      </c>
      <c r="E9" s="2" t="s">
        <v>210</v>
      </c>
      <c r="F9" s="97">
        <v>3199111606</v>
      </c>
      <c r="G9" s="2"/>
      <c r="H9" s="2" t="s">
        <v>266</v>
      </c>
      <c r="I9" s="59">
        <v>100</v>
      </c>
    </row>
    <row r="10" spans="1:9" ht="14.5">
      <c r="A10" s="46">
        <f>A9+1</f>
        <v>101</v>
      </c>
      <c r="B10" s="2" t="s">
        <v>175</v>
      </c>
      <c r="C10" s="2" t="s">
        <v>178</v>
      </c>
      <c r="D10" s="97">
        <v>214845317</v>
      </c>
      <c r="E10" s="2" t="s">
        <v>213</v>
      </c>
      <c r="F10" s="97">
        <v>208093886</v>
      </c>
      <c r="G10" s="2"/>
      <c r="H10" s="2" t="s">
        <v>267</v>
      </c>
      <c r="I10" s="59">
        <f>I9+1</f>
        <v>101</v>
      </c>
    </row>
    <row r="11" spans="1:9" ht="14.5">
      <c r="A11" s="46">
        <f t="shared" si="0" ref="A11:A12">A10+1</f>
        <v>102</v>
      </c>
      <c r="B11" s="2" t="s">
        <v>176</v>
      </c>
      <c r="C11" s="2" t="s">
        <v>177</v>
      </c>
      <c r="D11" s="98">
        <v>18334373</v>
      </c>
      <c r="E11" s="2" t="s">
        <v>211</v>
      </c>
      <c r="F11" s="98">
        <v>18026661</v>
      </c>
      <c r="G11" s="2"/>
      <c r="H11" s="2" t="s">
        <v>268</v>
      </c>
      <c r="I11" s="59">
        <f t="shared" si="1" ref="I11:I12">I10+1</f>
        <v>102</v>
      </c>
    </row>
    <row r="12" spans="1:11" ht="15" thickBot="1">
      <c r="A12" s="46">
        <f t="shared" si="0"/>
        <v>103</v>
      </c>
      <c r="B12" s="2" t="s">
        <v>65</v>
      </c>
      <c r="C12" s="2"/>
      <c r="D12" s="99">
        <f>SUM(D9:D11)</f>
        <v>3285093499</v>
      </c>
      <c r="E12" s="103" t="s">
        <v>156</v>
      </c>
      <c r="F12" s="99">
        <f>SUM(F9:F11)</f>
        <v>3425232153</v>
      </c>
      <c r="G12" s="2"/>
      <c r="H12" s="103" t="s">
        <v>156</v>
      </c>
      <c r="I12" s="59">
        <f t="shared" si="1"/>
        <v>103</v>
      </c>
      <c r="K12" s="57"/>
    </row>
    <row r="13" spans="1:9" ht="15" thickTop="1">
      <c r="A13" s="46"/>
      <c r="B13" s="2"/>
      <c r="C13" s="2"/>
      <c r="D13" s="100"/>
      <c r="E13" s="2"/>
      <c r="F13" s="100"/>
      <c r="G13" s="2"/>
      <c r="H13" s="2"/>
      <c r="I13" s="59"/>
    </row>
    <row r="14" spans="1:9" ht="14.5">
      <c r="A14" s="46"/>
      <c r="B14" s="95" t="s">
        <v>66</v>
      </c>
      <c r="C14" s="95"/>
      <c r="D14" s="94" t="str">
        <f>+D7</f>
        <v>Year 2020</v>
      </c>
      <c r="E14" s="2"/>
      <c r="F14" s="96" t="str">
        <f>+F7</f>
        <v>Year 2021</v>
      </c>
      <c r="G14" s="2"/>
      <c r="H14" s="2"/>
      <c r="I14" s="59"/>
    </row>
    <row r="15" spans="1:9" ht="14.5">
      <c r="A15" s="46">
        <f>A12+1</f>
        <v>104</v>
      </c>
      <c r="B15" s="2" t="s">
        <v>67</v>
      </c>
      <c r="C15" s="2" t="s">
        <v>68</v>
      </c>
      <c r="D15" s="101">
        <v>181863548</v>
      </c>
      <c r="E15" s="2" t="s">
        <v>254</v>
      </c>
      <c r="F15" s="101">
        <v>170093497</v>
      </c>
      <c r="G15" s="2"/>
      <c r="H15" s="2" t="s">
        <v>269</v>
      </c>
      <c r="I15" s="59">
        <f>I12+1</f>
        <v>104</v>
      </c>
    </row>
    <row r="16" spans="1:9" ht="14.5">
      <c r="A16" s="46">
        <f>A15+1</f>
        <v>105</v>
      </c>
      <c r="B16" s="2" t="s">
        <v>69</v>
      </c>
      <c r="C16" s="2" t="s">
        <v>70</v>
      </c>
      <c r="D16" s="84">
        <v>39658296</v>
      </c>
      <c r="E16" s="2" t="s">
        <v>255</v>
      </c>
      <c r="F16" s="84">
        <v>38050372</v>
      </c>
      <c r="G16" s="2"/>
      <c r="H16" s="2" t="s">
        <v>270</v>
      </c>
      <c r="I16" s="59">
        <f>I15+1</f>
        <v>105</v>
      </c>
    </row>
    <row r="17" spans="1:9" ht="14.5">
      <c r="A17" s="46">
        <f t="shared" si="2" ref="A17:A28">A16+1</f>
        <v>106</v>
      </c>
      <c r="B17" s="2" t="s">
        <v>71</v>
      </c>
      <c r="C17" s="2" t="s">
        <v>72</v>
      </c>
      <c r="D17" s="84">
        <v>4851603</v>
      </c>
      <c r="E17" s="2" t="s">
        <v>256</v>
      </c>
      <c r="F17" s="84">
        <v>115197</v>
      </c>
      <c r="G17" s="2"/>
      <c r="H17" s="2" t="s">
        <v>271</v>
      </c>
      <c r="I17" s="59">
        <f t="shared" si="3" ref="I17:I28">I16+1</f>
        <v>106</v>
      </c>
    </row>
    <row r="18" spans="1:9" ht="14.5">
      <c r="A18" s="46">
        <f t="shared" si="2"/>
        <v>107</v>
      </c>
      <c r="B18" s="2" t="s">
        <v>73</v>
      </c>
      <c r="C18" s="2" t="s">
        <v>74</v>
      </c>
      <c r="D18" s="84">
        <v>38106905</v>
      </c>
      <c r="E18" s="2" t="s">
        <v>257</v>
      </c>
      <c r="F18" s="84">
        <v>30370870</v>
      </c>
      <c r="G18" s="2"/>
      <c r="H18" s="2" t="s">
        <v>272</v>
      </c>
      <c r="I18" s="59">
        <f t="shared" si="3"/>
        <v>107</v>
      </c>
    </row>
    <row r="19" spans="1:9" ht="14.5">
      <c r="A19" s="46">
        <f t="shared" si="2"/>
        <v>108</v>
      </c>
      <c r="B19" s="2" t="s">
        <v>75</v>
      </c>
      <c r="C19" s="2" t="s">
        <v>76</v>
      </c>
      <c r="D19" s="84">
        <v>21665941</v>
      </c>
      <c r="E19" s="2" t="s">
        <v>258</v>
      </c>
      <c r="F19" s="84">
        <v>25268659</v>
      </c>
      <c r="G19" s="2"/>
      <c r="H19" s="2" t="s">
        <v>273</v>
      </c>
      <c r="I19" s="59">
        <f t="shared" si="3"/>
        <v>108</v>
      </c>
    </row>
    <row r="20" spans="1:9" ht="14.5">
      <c r="A20" s="46">
        <f t="shared" si="2"/>
        <v>109</v>
      </c>
      <c r="B20" s="2" t="s">
        <v>77</v>
      </c>
      <c r="C20" s="2" t="s">
        <v>78</v>
      </c>
      <c r="D20" s="84">
        <v>12636755</v>
      </c>
      <c r="E20" s="2" t="s">
        <v>259</v>
      </c>
      <c r="F20" s="84">
        <v>12546093</v>
      </c>
      <c r="G20" s="2"/>
      <c r="H20" s="2" t="s">
        <v>274</v>
      </c>
      <c r="I20" s="59">
        <f t="shared" si="3"/>
        <v>109</v>
      </c>
    </row>
    <row r="21" spans="1:9" ht="14.5">
      <c r="A21" s="46">
        <f t="shared" si="2"/>
        <v>110</v>
      </c>
      <c r="B21" s="2" t="s">
        <v>79</v>
      </c>
      <c r="C21" s="2" t="s">
        <v>80</v>
      </c>
      <c r="D21" s="84">
        <v>19665947</v>
      </c>
      <c r="E21" s="2" t="s">
        <v>260</v>
      </c>
      <c r="F21" s="84">
        <v>14430892</v>
      </c>
      <c r="G21" s="2"/>
      <c r="H21" s="2" t="s">
        <v>275</v>
      </c>
      <c r="I21" s="59">
        <f t="shared" si="3"/>
        <v>110</v>
      </c>
    </row>
    <row r="22" spans="1:9" ht="14.5">
      <c r="A22" s="46">
        <f t="shared" si="2"/>
        <v>111</v>
      </c>
      <c r="B22" s="2" t="s">
        <v>81</v>
      </c>
      <c r="C22" s="2" t="s">
        <v>82</v>
      </c>
      <c r="D22" s="84">
        <v>-2313297</v>
      </c>
      <c r="E22" s="2" t="s">
        <v>214</v>
      </c>
      <c r="F22" s="84">
        <v>-1921506</v>
      </c>
      <c r="G22" s="2"/>
      <c r="H22" s="2" t="s">
        <v>276</v>
      </c>
      <c r="I22" s="59">
        <f t="shared" si="3"/>
        <v>111</v>
      </c>
    </row>
    <row r="23" spans="1:9" ht="14.5">
      <c r="A23" s="46">
        <f t="shared" si="2"/>
        <v>112</v>
      </c>
      <c r="B23" s="2" t="s">
        <v>83</v>
      </c>
      <c r="C23" s="2" t="s">
        <v>84</v>
      </c>
      <c r="D23" s="84">
        <v>58410065</v>
      </c>
      <c r="E23" s="2" t="s">
        <v>261</v>
      </c>
      <c r="F23" s="84">
        <v>53914198</v>
      </c>
      <c r="G23" s="2"/>
      <c r="H23" s="2" t="s">
        <v>277</v>
      </c>
      <c r="I23" s="59">
        <f t="shared" si="3"/>
        <v>112</v>
      </c>
    </row>
    <row r="24" spans="1:9" ht="14.5">
      <c r="A24" s="46">
        <f t="shared" si="2"/>
        <v>113</v>
      </c>
      <c r="B24" s="2" t="s">
        <v>85</v>
      </c>
      <c r="C24" s="2" t="s">
        <v>86</v>
      </c>
      <c r="D24" s="84">
        <v>-791946</v>
      </c>
      <c r="E24" s="2" t="s">
        <v>262</v>
      </c>
      <c r="F24" s="84">
        <v>-769105</v>
      </c>
      <c r="G24" s="2"/>
      <c r="H24" s="2" t="s">
        <v>278</v>
      </c>
      <c r="I24" s="59">
        <f t="shared" si="3"/>
        <v>113</v>
      </c>
    </row>
    <row r="25" spans="1:9" ht="14.5">
      <c r="A25" s="46">
        <f t="shared" si="2"/>
        <v>114</v>
      </c>
      <c r="B25" s="2" t="s">
        <v>87</v>
      </c>
      <c r="C25" s="2" t="s">
        <v>88</v>
      </c>
      <c r="D25" s="84">
        <v>101571357</v>
      </c>
      <c r="E25" s="2" t="s">
        <v>263</v>
      </c>
      <c r="F25" s="84">
        <v>113938114</v>
      </c>
      <c r="G25" s="2"/>
      <c r="H25" s="2" t="s">
        <v>279</v>
      </c>
      <c r="I25" s="59">
        <f t="shared" si="3"/>
        <v>114</v>
      </c>
    </row>
    <row r="26" spans="1:9" ht="14.5">
      <c r="A26" s="46">
        <f t="shared" si="2"/>
        <v>115</v>
      </c>
      <c r="B26" s="2" t="s">
        <v>89</v>
      </c>
      <c r="C26" s="2" t="s">
        <v>90</v>
      </c>
      <c r="D26" s="84">
        <v>29573</v>
      </c>
      <c r="E26" s="2" t="s">
        <v>264</v>
      </c>
      <c r="F26" s="84">
        <v>26393</v>
      </c>
      <c r="G26" s="2"/>
      <c r="H26" s="2" t="s">
        <v>280</v>
      </c>
      <c r="I26" s="59">
        <f t="shared" si="3"/>
        <v>115</v>
      </c>
    </row>
    <row r="27" spans="1:9" ht="14.5">
      <c r="A27" s="46">
        <f t="shared" si="2"/>
        <v>116</v>
      </c>
      <c r="B27" s="2" t="s">
        <v>91</v>
      </c>
      <c r="C27" s="2" t="s">
        <v>92</v>
      </c>
      <c r="D27" s="98">
        <v>23571689</v>
      </c>
      <c r="E27" s="2" t="s">
        <v>265</v>
      </c>
      <c r="F27" s="98">
        <v>25116272</v>
      </c>
      <c r="G27" s="2"/>
      <c r="H27" s="2" t="s">
        <v>281</v>
      </c>
      <c r="I27" s="59">
        <f t="shared" si="3"/>
        <v>116</v>
      </c>
    </row>
    <row r="28" spans="1:11" ht="15" thickBot="1">
      <c r="A28" s="46">
        <f t="shared" si="2"/>
        <v>117</v>
      </c>
      <c r="B28" s="2" t="s">
        <v>93</v>
      </c>
      <c r="C28" s="2"/>
      <c r="D28" s="102">
        <f>SUM(D15:D27)</f>
        <v>498926436</v>
      </c>
      <c r="E28" s="103" t="s">
        <v>157</v>
      </c>
      <c r="F28" s="99">
        <f>SUM(F15:F27)</f>
        <v>481179946</v>
      </c>
      <c r="G28" s="93"/>
      <c r="H28" s="103" t="s">
        <v>157</v>
      </c>
      <c r="I28" s="59">
        <f t="shared" si="3"/>
        <v>117</v>
      </c>
      <c r="K28" s="57"/>
    </row>
    <row r="29" spans="1:8" ht="15" thickTop="1">
      <c r="A29" s="2"/>
      <c r="B29" s="2"/>
      <c r="C29" s="2"/>
      <c r="D29" s="100"/>
      <c r="E29" s="2"/>
      <c r="F29" s="100"/>
      <c r="G29" s="93"/>
      <c r="H29" s="2"/>
    </row>
    <row r="30" spans="1:8" ht="20.25" customHeight="1">
      <c r="A30" s="2"/>
      <c r="B30" s="2" t="s">
        <v>136</v>
      </c>
      <c r="C30" s="2"/>
      <c r="D30" s="93"/>
      <c r="E30" s="93"/>
      <c r="F30" s="93"/>
      <c r="G30" s="2"/>
      <c r="H30" s="2"/>
    </row>
    <row r="31" spans="1:8" ht="14.5">
      <c r="A31" s="2"/>
      <c r="B31" s="2" t="s">
        <v>284</v>
      </c>
      <c r="C31" s="2"/>
      <c r="D31" s="93"/>
      <c r="E31" s="93"/>
      <c r="F31" s="93"/>
      <c r="G31" s="2"/>
      <c r="H31" s="2"/>
    </row>
    <row r="32" spans="1:8" ht="14.5">
      <c r="A32" s="2"/>
      <c r="B32" s="104" t="s">
        <v>285</v>
      </c>
      <c r="C32" s="2"/>
      <c r="D32" s="93"/>
      <c r="E32" s="93"/>
      <c r="F32" s="93"/>
      <c r="G32" s="2"/>
      <c r="H32" s="2"/>
    </row>
    <row r="33" spans="1:8" ht="14.5">
      <c r="A33" s="2"/>
      <c r="B33" s="2"/>
      <c r="C33" s="2"/>
      <c r="D33" s="93"/>
      <c r="E33" s="93"/>
      <c r="F33" s="93"/>
      <c r="G33" s="2"/>
      <c r="H33" s="2"/>
    </row>
    <row r="34" spans="4:6" ht="14.5">
      <c r="D34" s="55"/>
      <c r="F34" s="55"/>
    </row>
    <row r="35" spans="4:6" ht="14.5">
      <c r="D35" s="55"/>
      <c r="F35" s="55"/>
    </row>
    <row r="36" spans="4:6" ht="14.5">
      <c r="D36" s="55"/>
      <c r="F36" s="55"/>
    </row>
  </sheetData>
  <protectedRanges>
    <protectedRange password="F1C4" sqref="E12 E28 H12 H28" name="AAReport1_23_1_1_2_4"/>
  </protectedRanges>
  <mergeCells count="4">
    <mergeCell ref="A1:H1"/>
    <mergeCell ref="A2:H2"/>
    <mergeCell ref="A3:H3"/>
    <mergeCell ref="A4:H4"/>
  </mergeCells>
  <pageMargins left="0.7" right="0.7" top="0.75" bottom="0.75" header="0.3" footer="0.3"/>
  <pageSetup horizontalDpi="1200" verticalDpi="1200" orientation="landscape" scale="80" r:id="rId1"/>
  <headerFooter>
    <oddHeader>&amp;RDocket No. ER20-2878-000, et al.- Annual Update RY2024
&amp;F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8"/>
  <sheetViews>
    <sheetView tabSelected="1" view="pageBreakPreview" zoomScale="55" zoomScaleNormal="55" zoomScaleSheetLayoutView="55" workbookViewId="0" topLeftCell="A1">
      <selection pane="topLeft" activeCell="N46" sqref="N46"/>
    </sheetView>
  </sheetViews>
  <sheetFormatPr defaultColWidth="8" defaultRowHeight="15"/>
  <cols>
    <col min="1" max="1" width="8" style="53" customWidth="1"/>
    <col min="2" max="2" width="7" style="53" customWidth="1"/>
    <col min="3" max="3" width="22.2857142857143" style="53" customWidth="1"/>
    <col min="4" max="4" width="9.14285714285714" style="53" bestFit="1" customWidth="1"/>
    <col min="5" max="5" width="16.8571428571429" style="53" bestFit="1" customWidth="1"/>
    <col min="6" max="6" width="15.4285714285714" style="53" customWidth="1"/>
    <col min="7" max="7" width="26.4285714285714" style="53" bestFit="1" customWidth="1"/>
    <col min="8" max="8" width="17.8571428571429" style="53" bestFit="1" customWidth="1"/>
    <col min="9" max="9" width="36.5714285714286" style="53" bestFit="1" customWidth="1"/>
    <col min="10" max="248" width="8" style="53"/>
    <col min="249" max="249" width="7" style="53" customWidth="1"/>
    <col min="250" max="250" width="22.2857142857143" style="53" customWidth="1"/>
    <col min="251" max="251" width="9.14285714285714" style="53" bestFit="1" customWidth="1"/>
    <col min="252" max="258" width="0" style="53" hidden="1" customWidth="1"/>
    <col min="259" max="259" width="16.8571428571429" style="53" bestFit="1" customWidth="1"/>
    <col min="260" max="260" width="15.4285714285714" style="53" customWidth="1"/>
    <col min="261" max="261" width="15.8571428571429" style="53" bestFit="1" customWidth="1"/>
    <col min="262" max="262" width="14" style="53" bestFit="1" customWidth="1"/>
    <col min="263" max="263" width="14.7142857142857" style="53" bestFit="1" customWidth="1"/>
    <col min="264" max="264" width="16.2857142857143" style="53" bestFit="1" customWidth="1"/>
    <col min="265" max="265" width="16" style="53" bestFit="1" customWidth="1"/>
    <col min="266" max="504" width="8" style="53"/>
    <col min="505" max="505" width="7" style="53" customWidth="1"/>
    <col min="506" max="506" width="22.2857142857143" style="53" customWidth="1"/>
    <col min="507" max="507" width="9.14285714285714" style="53" bestFit="1" customWidth="1"/>
    <col min="508" max="514" width="0" style="53" hidden="1" customWidth="1"/>
    <col min="515" max="515" width="16.8571428571429" style="53" bestFit="1" customWidth="1"/>
    <col min="516" max="516" width="15.4285714285714" style="53" customWidth="1"/>
    <col min="517" max="517" width="15.8571428571429" style="53" bestFit="1" customWidth="1"/>
    <col min="518" max="518" width="14" style="53" bestFit="1" customWidth="1"/>
    <col min="519" max="519" width="14.7142857142857" style="53" bestFit="1" customWidth="1"/>
    <col min="520" max="520" width="16.2857142857143" style="53" bestFit="1" customWidth="1"/>
    <col min="521" max="521" width="16" style="53" bestFit="1" customWidth="1"/>
    <col min="522" max="760" width="8" style="53"/>
    <col min="761" max="761" width="7" style="53" customWidth="1"/>
    <col min="762" max="762" width="22.2857142857143" style="53" customWidth="1"/>
    <col min="763" max="763" width="9.14285714285714" style="53" bestFit="1" customWidth="1"/>
    <col min="764" max="770" width="0" style="53" hidden="1" customWidth="1"/>
    <col min="771" max="771" width="16.8571428571429" style="53" bestFit="1" customWidth="1"/>
    <col min="772" max="772" width="15.4285714285714" style="53" customWidth="1"/>
    <col min="773" max="773" width="15.8571428571429" style="53" bestFit="1" customWidth="1"/>
    <col min="774" max="774" width="14" style="53" bestFit="1" customWidth="1"/>
    <col min="775" max="775" width="14.7142857142857" style="53" bestFit="1" customWidth="1"/>
    <col min="776" max="776" width="16.2857142857143" style="53" bestFit="1" customWidth="1"/>
    <col min="777" max="777" width="16" style="53" bestFit="1" customWidth="1"/>
    <col min="778" max="1016" width="8" style="53"/>
    <col min="1017" max="1017" width="7" style="53" customWidth="1"/>
    <col min="1018" max="1018" width="22.2857142857143" style="53" customWidth="1"/>
    <col min="1019" max="1019" width="9.14285714285714" style="53" bestFit="1" customWidth="1"/>
    <col min="1020" max="1026" width="0" style="53" hidden="1" customWidth="1"/>
    <col min="1027" max="1027" width="16.8571428571429" style="53" bestFit="1" customWidth="1"/>
    <col min="1028" max="1028" width="15.4285714285714" style="53" customWidth="1"/>
    <col min="1029" max="1029" width="15.8571428571429" style="53" bestFit="1" customWidth="1"/>
    <col min="1030" max="1030" width="14" style="53" bestFit="1" customWidth="1"/>
    <col min="1031" max="1031" width="14.7142857142857" style="53" bestFit="1" customWidth="1"/>
    <col min="1032" max="1032" width="16.2857142857143" style="53" bestFit="1" customWidth="1"/>
    <col min="1033" max="1033" width="16" style="53" bestFit="1" customWidth="1"/>
    <col min="1034" max="1272" width="8" style="53"/>
    <col min="1273" max="1273" width="7" style="53" customWidth="1"/>
    <col min="1274" max="1274" width="22.2857142857143" style="53" customWidth="1"/>
    <col min="1275" max="1275" width="9.14285714285714" style="53" bestFit="1" customWidth="1"/>
    <col min="1276" max="1282" width="0" style="53" hidden="1" customWidth="1"/>
    <col min="1283" max="1283" width="16.8571428571429" style="53" bestFit="1" customWidth="1"/>
    <col min="1284" max="1284" width="15.4285714285714" style="53" customWidth="1"/>
    <col min="1285" max="1285" width="15.8571428571429" style="53" bestFit="1" customWidth="1"/>
    <col min="1286" max="1286" width="14" style="53" bestFit="1" customWidth="1"/>
    <col min="1287" max="1287" width="14.7142857142857" style="53" bestFit="1" customWidth="1"/>
    <col min="1288" max="1288" width="16.2857142857143" style="53" bestFit="1" customWidth="1"/>
    <col min="1289" max="1289" width="16" style="53" bestFit="1" customWidth="1"/>
    <col min="1290" max="1528" width="8" style="53"/>
    <col min="1529" max="1529" width="7" style="53" customWidth="1"/>
    <col min="1530" max="1530" width="22.2857142857143" style="53" customWidth="1"/>
    <col min="1531" max="1531" width="9.14285714285714" style="53" bestFit="1" customWidth="1"/>
    <col min="1532" max="1538" width="0" style="53" hidden="1" customWidth="1"/>
    <col min="1539" max="1539" width="16.8571428571429" style="53" bestFit="1" customWidth="1"/>
    <col min="1540" max="1540" width="15.4285714285714" style="53" customWidth="1"/>
    <col min="1541" max="1541" width="15.8571428571429" style="53" bestFit="1" customWidth="1"/>
    <col min="1542" max="1542" width="14" style="53" bestFit="1" customWidth="1"/>
    <col min="1543" max="1543" width="14.7142857142857" style="53" bestFit="1" customWidth="1"/>
    <col min="1544" max="1544" width="16.2857142857143" style="53" bestFit="1" customWidth="1"/>
    <col min="1545" max="1545" width="16" style="53" bestFit="1" customWidth="1"/>
    <col min="1546" max="1784" width="8" style="53"/>
    <col min="1785" max="1785" width="7" style="53" customWidth="1"/>
    <col min="1786" max="1786" width="22.2857142857143" style="53" customWidth="1"/>
    <col min="1787" max="1787" width="9.14285714285714" style="53" bestFit="1" customWidth="1"/>
    <col min="1788" max="1794" width="0" style="53" hidden="1" customWidth="1"/>
    <col min="1795" max="1795" width="16.8571428571429" style="53" bestFit="1" customWidth="1"/>
    <col min="1796" max="1796" width="15.4285714285714" style="53" customWidth="1"/>
    <col min="1797" max="1797" width="15.8571428571429" style="53" bestFit="1" customWidth="1"/>
    <col min="1798" max="1798" width="14" style="53" bestFit="1" customWidth="1"/>
    <col min="1799" max="1799" width="14.7142857142857" style="53" bestFit="1" customWidth="1"/>
    <col min="1800" max="1800" width="16.2857142857143" style="53" bestFit="1" customWidth="1"/>
    <col min="1801" max="1801" width="16" style="53" bestFit="1" customWidth="1"/>
    <col min="1802" max="2040" width="8" style="53"/>
    <col min="2041" max="2041" width="7" style="53" customWidth="1"/>
    <col min="2042" max="2042" width="22.2857142857143" style="53" customWidth="1"/>
    <col min="2043" max="2043" width="9.14285714285714" style="53" bestFit="1" customWidth="1"/>
    <col min="2044" max="2050" width="0" style="53" hidden="1" customWidth="1"/>
    <col min="2051" max="2051" width="16.8571428571429" style="53" bestFit="1" customWidth="1"/>
    <col min="2052" max="2052" width="15.4285714285714" style="53" customWidth="1"/>
    <col min="2053" max="2053" width="15.8571428571429" style="53" bestFit="1" customWidth="1"/>
    <col min="2054" max="2054" width="14" style="53" bestFit="1" customWidth="1"/>
    <col min="2055" max="2055" width="14.7142857142857" style="53" bestFit="1" customWidth="1"/>
    <col min="2056" max="2056" width="16.2857142857143" style="53" bestFit="1" customWidth="1"/>
    <col min="2057" max="2057" width="16" style="53" bestFit="1" customWidth="1"/>
    <col min="2058" max="2296" width="8" style="53"/>
    <col min="2297" max="2297" width="7" style="53" customWidth="1"/>
    <col min="2298" max="2298" width="22.2857142857143" style="53" customWidth="1"/>
    <col min="2299" max="2299" width="9.14285714285714" style="53" bestFit="1" customWidth="1"/>
    <col min="2300" max="2306" width="0" style="53" hidden="1" customWidth="1"/>
    <col min="2307" max="2307" width="16.8571428571429" style="53" bestFit="1" customWidth="1"/>
    <col min="2308" max="2308" width="15.4285714285714" style="53" customWidth="1"/>
    <col min="2309" max="2309" width="15.8571428571429" style="53" bestFit="1" customWidth="1"/>
    <col min="2310" max="2310" width="14" style="53" bestFit="1" customWidth="1"/>
    <col min="2311" max="2311" width="14.7142857142857" style="53" bestFit="1" customWidth="1"/>
    <col min="2312" max="2312" width="16.2857142857143" style="53" bestFit="1" customWidth="1"/>
    <col min="2313" max="2313" width="16" style="53" bestFit="1" customWidth="1"/>
    <col min="2314" max="2552" width="8" style="53"/>
    <col min="2553" max="2553" width="7" style="53" customWidth="1"/>
    <col min="2554" max="2554" width="22.2857142857143" style="53" customWidth="1"/>
    <col min="2555" max="2555" width="9.14285714285714" style="53" bestFit="1" customWidth="1"/>
    <col min="2556" max="2562" width="0" style="53" hidden="1" customWidth="1"/>
    <col min="2563" max="2563" width="16.8571428571429" style="53" bestFit="1" customWidth="1"/>
    <col min="2564" max="2564" width="15.4285714285714" style="53" customWidth="1"/>
    <col min="2565" max="2565" width="15.8571428571429" style="53" bestFit="1" customWidth="1"/>
    <col min="2566" max="2566" width="14" style="53" bestFit="1" customWidth="1"/>
    <col min="2567" max="2567" width="14.7142857142857" style="53" bestFit="1" customWidth="1"/>
    <col min="2568" max="2568" width="16.2857142857143" style="53" bestFit="1" customWidth="1"/>
    <col min="2569" max="2569" width="16" style="53" bestFit="1" customWidth="1"/>
    <col min="2570" max="2808" width="8" style="53"/>
    <col min="2809" max="2809" width="7" style="53" customWidth="1"/>
    <col min="2810" max="2810" width="22.2857142857143" style="53" customWidth="1"/>
    <col min="2811" max="2811" width="9.14285714285714" style="53" bestFit="1" customWidth="1"/>
    <col min="2812" max="2818" width="0" style="53" hidden="1" customWidth="1"/>
    <col min="2819" max="2819" width="16.8571428571429" style="53" bestFit="1" customWidth="1"/>
    <col min="2820" max="2820" width="15.4285714285714" style="53" customWidth="1"/>
    <col min="2821" max="2821" width="15.8571428571429" style="53" bestFit="1" customWidth="1"/>
    <col min="2822" max="2822" width="14" style="53" bestFit="1" customWidth="1"/>
    <col min="2823" max="2823" width="14.7142857142857" style="53" bestFit="1" customWidth="1"/>
    <col min="2824" max="2824" width="16.2857142857143" style="53" bestFit="1" customWidth="1"/>
    <col min="2825" max="2825" width="16" style="53" bestFit="1" customWidth="1"/>
    <col min="2826" max="3064" width="8" style="53"/>
    <col min="3065" max="3065" width="7" style="53" customWidth="1"/>
    <col min="3066" max="3066" width="22.2857142857143" style="53" customWidth="1"/>
    <col min="3067" max="3067" width="9.14285714285714" style="53" bestFit="1" customWidth="1"/>
    <col min="3068" max="3074" width="0" style="53" hidden="1" customWidth="1"/>
    <col min="3075" max="3075" width="16.8571428571429" style="53" bestFit="1" customWidth="1"/>
    <col min="3076" max="3076" width="15.4285714285714" style="53" customWidth="1"/>
    <col min="3077" max="3077" width="15.8571428571429" style="53" bestFit="1" customWidth="1"/>
    <col min="3078" max="3078" width="14" style="53" bestFit="1" customWidth="1"/>
    <col min="3079" max="3079" width="14.7142857142857" style="53" bestFit="1" customWidth="1"/>
    <col min="3080" max="3080" width="16.2857142857143" style="53" bestFit="1" customWidth="1"/>
    <col min="3081" max="3081" width="16" style="53" bestFit="1" customWidth="1"/>
    <col min="3082" max="3320" width="8" style="53"/>
    <col min="3321" max="3321" width="7" style="53" customWidth="1"/>
    <col min="3322" max="3322" width="22.2857142857143" style="53" customWidth="1"/>
    <col min="3323" max="3323" width="9.14285714285714" style="53" bestFit="1" customWidth="1"/>
    <col min="3324" max="3330" width="0" style="53" hidden="1" customWidth="1"/>
    <col min="3331" max="3331" width="16.8571428571429" style="53" bestFit="1" customWidth="1"/>
    <col min="3332" max="3332" width="15.4285714285714" style="53" customWidth="1"/>
    <col min="3333" max="3333" width="15.8571428571429" style="53" bestFit="1" customWidth="1"/>
    <col min="3334" max="3334" width="14" style="53" bestFit="1" customWidth="1"/>
    <col min="3335" max="3335" width="14.7142857142857" style="53" bestFit="1" customWidth="1"/>
    <col min="3336" max="3336" width="16.2857142857143" style="53" bestFit="1" customWidth="1"/>
    <col min="3337" max="3337" width="16" style="53" bestFit="1" customWidth="1"/>
    <col min="3338" max="3576" width="8" style="53"/>
    <col min="3577" max="3577" width="7" style="53" customWidth="1"/>
    <col min="3578" max="3578" width="22.2857142857143" style="53" customWidth="1"/>
    <col min="3579" max="3579" width="9.14285714285714" style="53" bestFit="1" customWidth="1"/>
    <col min="3580" max="3586" width="0" style="53" hidden="1" customWidth="1"/>
    <col min="3587" max="3587" width="16.8571428571429" style="53" bestFit="1" customWidth="1"/>
    <col min="3588" max="3588" width="15.4285714285714" style="53" customWidth="1"/>
    <col min="3589" max="3589" width="15.8571428571429" style="53" bestFit="1" customWidth="1"/>
    <col min="3590" max="3590" width="14" style="53" bestFit="1" customWidth="1"/>
    <col min="3591" max="3591" width="14.7142857142857" style="53" bestFit="1" customWidth="1"/>
    <col min="3592" max="3592" width="16.2857142857143" style="53" bestFit="1" customWidth="1"/>
    <col min="3593" max="3593" width="16" style="53" bestFit="1" customWidth="1"/>
    <col min="3594" max="3832" width="8" style="53"/>
    <col min="3833" max="3833" width="7" style="53" customWidth="1"/>
    <col min="3834" max="3834" width="22.2857142857143" style="53" customWidth="1"/>
    <col min="3835" max="3835" width="9.14285714285714" style="53" bestFit="1" customWidth="1"/>
    <col min="3836" max="3842" width="0" style="53" hidden="1" customWidth="1"/>
    <col min="3843" max="3843" width="16.8571428571429" style="53" bestFit="1" customWidth="1"/>
    <col min="3844" max="3844" width="15.4285714285714" style="53" customWidth="1"/>
    <col min="3845" max="3845" width="15.8571428571429" style="53" bestFit="1" customWidth="1"/>
    <col min="3846" max="3846" width="14" style="53" bestFit="1" customWidth="1"/>
    <col min="3847" max="3847" width="14.7142857142857" style="53" bestFit="1" customWidth="1"/>
    <col min="3848" max="3848" width="16.2857142857143" style="53" bestFit="1" customWidth="1"/>
    <col min="3849" max="3849" width="16" style="53" bestFit="1" customWidth="1"/>
    <col min="3850" max="4088" width="8" style="53"/>
    <col min="4089" max="4089" width="7" style="53" customWidth="1"/>
    <col min="4090" max="4090" width="22.2857142857143" style="53" customWidth="1"/>
    <col min="4091" max="4091" width="9.14285714285714" style="53" bestFit="1" customWidth="1"/>
    <col min="4092" max="4098" width="0" style="53" hidden="1" customWidth="1"/>
    <col min="4099" max="4099" width="16.8571428571429" style="53" bestFit="1" customWidth="1"/>
    <col min="4100" max="4100" width="15.4285714285714" style="53" customWidth="1"/>
    <col min="4101" max="4101" width="15.8571428571429" style="53" bestFit="1" customWidth="1"/>
    <col min="4102" max="4102" width="14" style="53" bestFit="1" customWidth="1"/>
    <col min="4103" max="4103" width="14.7142857142857" style="53" bestFit="1" customWidth="1"/>
    <col min="4104" max="4104" width="16.2857142857143" style="53" bestFit="1" customWidth="1"/>
    <col min="4105" max="4105" width="16" style="53" bestFit="1" customWidth="1"/>
    <col min="4106" max="4344" width="8" style="53"/>
    <col min="4345" max="4345" width="7" style="53" customWidth="1"/>
    <col min="4346" max="4346" width="22.2857142857143" style="53" customWidth="1"/>
    <col min="4347" max="4347" width="9.14285714285714" style="53" bestFit="1" customWidth="1"/>
    <col min="4348" max="4354" width="0" style="53" hidden="1" customWidth="1"/>
    <col min="4355" max="4355" width="16.8571428571429" style="53" bestFit="1" customWidth="1"/>
    <col min="4356" max="4356" width="15.4285714285714" style="53" customWidth="1"/>
    <col min="4357" max="4357" width="15.8571428571429" style="53" bestFit="1" customWidth="1"/>
    <col min="4358" max="4358" width="14" style="53" bestFit="1" customWidth="1"/>
    <col min="4359" max="4359" width="14.7142857142857" style="53" bestFit="1" customWidth="1"/>
    <col min="4360" max="4360" width="16.2857142857143" style="53" bestFit="1" customWidth="1"/>
    <col min="4361" max="4361" width="16" style="53" bestFit="1" customWidth="1"/>
    <col min="4362" max="4600" width="8" style="53"/>
    <col min="4601" max="4601" width="7" style="53" customWidth="1"/>
    <col min="4602" max="4602" width="22.2857142857143" style="53" customWidth="1"/>
    <col min="4603" max="4603" width="9.14285714285714" style="53" bestFit="1" customWidth="1"/>
    <col min="4604" max="4610" width="0" style="53" hidden="1" customWidth="1"/>
    <col min="4611" max="4611" width="16.8571428571429" style="53" bestFit="1" customWidth="1"/>
    <col min="4612" max="4612" width="15.4285714285714" style="53" customWidth="1"/>
    <col min="4613" max="4613" width="15.8571428571429" style="53" bestFit="1" customWidth="1"/>
    <col min="4614" max="4614" width="14" style="53" bestFit="1" customWidth="1"/>
    <col min="4615" max="4615" width="14.7142857142857" style="53" bestFit="1" customWidth="1"/>
    <col min="4616" max="4616" width="16.2857142857143" style="53" bestFit="1" customWidth="1"/>
    <col min="4617" max="4617" width="16" style="53" bestFit="1" customWidth="1"/>
    <col min="4618" max="4856" width="8" style="53"/>
    <col min="4857" max="4857" width="7" style="53" customWidth="1"/>
    <col min="4858" max="4858" width="22.2857142857143" style="53" customWidth="1"/>
    <col min="4859" max="4859" width="9.14285714285714" style="53" bestFit="1" customWidth="1"/>
    <col min="4860" max="4866" width="0" style="53" hidden="1" customWidth="1"/>
    <col min="4867" max="4867" width="16.8571428571429" style="53" bestFit="1" customWidth="1"/>
    <col min="4868" max="4868" width="15.4285714285714" style="53" customWidth="1"/>
    <col min="4869" max="4869" width="15.8571428571429" style="53" bestFit="1" customWidth="1"/>
    <col min="4870" max="4870" width="14" style="53" bestFit="1" customWidth="1"/>
    <col min="4871" max="4871" width="14.7142857142857" style="53" bestFit="1" customWidth="1"/>
    <col min="4872" max="4872" width="16.2857142857143" style="53" bestFit="1" customWidth="1"/>
    <col min="4873" max="4873" width="16" style="53" bestFit="1" customWidth="1"/>
    <col min="4874" max="5112" width="8" style="53"/>
    <col min="5113" max="5113" width="7" style="53" customWidth="1"/>
    <col min="5114" max="5114" width="22.2857142857143" style="53" customWidth="1"/>
    <col min="5115" max="5115" width="9.14285714285714" style="53" bestFit="1" customWidth="1"/>
    <col min="5116" max="5122" width="0" style="53" hidden="1" customWidth="1"/>
    <col min="5123" max="5123" width="16.8571428571429" style="53" bestFit="1" customWidth="1"/>
    <col min="5124" max="5124" width="15.4285714285714" style="53" customWidth="1"/>
    <col min="5125" max="5125" width="15.8571428571429" style="53" bestFit="1" customWidth="1"/>
    <col min="5126" max="5126" width="14" style="53" bestFit="1" customWidth="1"/>
    <col min="5127" max="5127" width="14.7142857142857" style="53" bestFit="1" customWidth="1"/>
    <col min="5128" max="5128" width="16.2857142857143" style="53" bestFit="1" customWidth="1"/>
    <col min="5129" max="5129" width="16" style="53" bestFit="1" customWidth="1"/>
    <col min="5130" max="5368" width="8" style="53"/>
    <col min="5369" max="5369" width="7" style="53" customWidth="1"/>
    <col min="5370" max="5370" width="22.2857142857143" style="53" customWidth="1"/>
    <col min="5371" max="5371" width="9.14285714285714" style="53" bestFit="1" customWidth="1"/>
    <col min="5372" max="5378" width="0" style="53" hidden="1" customWidth="1"/>
    <col min="5379" max="5379" width="16.8571428571429" style="53" bestFit="1" customWidth="1"/>
    <col min="5380" max="5380" width="15.4285714285714" style="53" customWidth="1"/>
    <col min="5381" max="5381" width="15.8571428571429" style="53" bestFit="1" customWidth="1"/>
    <col min="5382" max="5382" width="14" style="53" bestFit="1" customWidth="1"/>
    <col min="5383" max="5383" width="14.7142857142857" style="53" bestFit="1" customWidth="1"/>
    <col min="5384" max="5384" width="16.2857142857143" style="53" bestFit="1" customWidth="1"/>
    <col min="5385" max="5385" width="16" style="53" bestFit="1" customWidth="1"/>
    <col min="5386" max="5624" width="8" style="53"/>
    <col min="5625" max="5625" width="7" style="53" customWidth="1"/>
    <col min="5626" max="5626" width="22.2857142857143" style="53" customWidth="1"/>
    <col min="5627" max="5627" width="9.14285714285714" style="53" bestFit="1" customWidth="1"/>
    <col min="5628" max="5634" width="0" style="53" hidden="1" customWidth="1"/>
    <col min="5635" max="5635" width="16.8571428571429" style="53" bestFit="1" customWidth="1"/>
    <col min="5636" max="5636" width="15.4285714285714" style="53" customWidth="1"/>
    <col min="5637" max="5637" width="15.8571428571429" style="53" bestFit="1" customWidth="1"/>
    <col min="5638" max="5638" width="14" style="53" bestFit="1" customWidth="1"/>
    <col min="5639" max="5639" width="14.7142857142857" style="53" bestFit="1" customWidth="1"/>
    <col min="5640" max="5640" width="16.2857142857143" style="53" bestFit="1" customWidth="1"/>
    <col min="5641" max="5641" width="16" style="53" bestFit="1" customWidth="1"/>
    <col min="5642" max="5880" width="8" style="53"/>
    <col min="5881" max="5881" width="7" style="53" customWidth="1"/>
    <col min="5882" max="5882" width="22.2857142857143" style="53" customWidth="1"/>
    <col min="5883" max="5883" width="9.14285714285714" style="53" bestFit="1" customWidth="1"/>
    <col min="5884" max="5890" width="0" style="53" hidden="1" customWidth="1"/>
    <col min="5891" max="5891" width="16.8571428571429" style="53" bestFit="1" customWidth="1"/>
    <col min="5892" max="5892" width="15.4285714285714" style="53" customWidth="1"/>
    <col min="5893" max="5893" width="15.8571428571429" style="53" bestFit="1" customWidth="1"/>
    <col min="5894" max="5894" width="14" style="53" bestFit="1" customWidth="1"/>
    <col min="5895" max="5895" width="14.7142857142857" style="53" bestFit="1" customWidth="1"/>
    <col min="5896" max="5896" width="16.2857142857143" style="53" bestFit="1" customWidth="1"/>
    <col min="5897" max="5897" width="16" style="53" bestFit="1" customWidth="1"/>
    <col min="5898" max="6136" width="8" style="53"/>
    <col min="6137" max="6137" width="7" style="53" customWidth="1"/>
    <col min="6138" max="6138" width="22.2857142857143" style="53" customWidth="1"/>
    <col min="6139" max="6139" width="9.14285714285714" style="53" bestFit="1" customWidth="1"/>
    <col min="6140" max="6146" width="0" style="53" hidden="1" customWidth="1"/>
    <col min="6147" max="6147" width="16.8571428571429" style="53" bestFit="1" customWidth="1"/>
    <col min="6148" max="6148" width="15.4285714285714" style="53" customWidth="1"/>
    <col min="6149" max="6149" width="15.8571428571429" style="53" bestFit="1" customWidth="1"/>
    <col min="6150" max="6150" width="14" style="53" bestFit="1" customWidth="1"/>
    <col min="6151" max="6151" width="14.7142857142857" style="53" bestFit="1" customWidth="1"/>
    <col min="6152" max="6152" width="16.2857142857143" style="53" bestFit="1" customWidth="1"/>
    <col min="6153" max="6153" width="16" style="53" bestFit="1" customWidth="1"/>
    <col min="6154" max="6392" width="8" style="53"/>
    <col min="6393" max="6393" width="7" style="53" customWidth="1"/>
    <col min="6394" max="6394" width="22.2857142857143" style="53" customWidth="1"/>
    <col min="6395" max="6395" width="9.14285714285714" style="53" bestFit="1" customWidth="1"/>
    <col min="6396" max="6402" width="0" style="53" hidden="1" customWidth="1"/>
    <col min="6403" max="6403" width="16.8571428571429" style="53" bestFit="1" customWidth="1"/>
    <col min="6404" max="6404" width="15.4285714285714" style="53" customWidth="1"/>
    <col min="6405" max="6405" width="15.8571428571429" style="53" bestFit="1" customWidth="1"/>
    <col min="6406" max="6406" width="14" style="53" bestFit="1" customWidth="1"/>
    <col min="6407" max="6407" width="14.7142857142857" style="53" bestFit="1" customWidth="1"/>
    <col min="6408" max="6408" width="16.2857142857143" style="53" bestFit="1" customWidth="1"/>
    <col min="6409" max="6409" width="16" style="53" bestFit="1" customWidth="1"/>
    <col min="6410" max="6648" width="8" style="53"/>
    <col min="6649" max="6649" width="7" style="53" customWidth="1"/>
    <col min="6650" max="6650" width="22.2857142857143" style="53" customWidth="1"/>
    <col min="6651" max="6651" width="9.14285714285714" style="53" bestFit="1" customWidth="1"/>
    <col min="6652" max="6658" width="0" style="53" hidden="1" customWidth="1"/>
    <col min="6659" max="6659" width="16.8571428571429" style="53" bestFit="1" customWidth="1"/>
    <col min="6660" max="6660" width="15.4285714285714" style="53" customWidth="1"/>
    <col min="6661" max="6661" width="15.8571428571429" style="53" bestFit="1" customWidth="1"/>
    <col min="6662" max="6662" width="14" style="53" bestFit="1" customWidth="1"/>
    <col min="6663" max="6663" width="14.7142857142857" style="53" bestFit="1" customWidth="1"/>
    <col min="6664" max="6664" width="16.2857142857143" style="53" bestFit="1" customWidth="1"/>
    <col min="6665" max="6665" width="16" style="53" bestFit="1" customWidth="1"/>
    <col min="6666" max="6904" width="8" style="53"/>
    <col min="6905" max="6905" width="7" style="53" customWidth="1"/>
    <col min="6906" max="6906" width="22.2857142857143" style="53" customWidth="1"/>
    <col min="6907" max="6907" width="9.14285714285714" style="53" bestFit="1" customWidth="1"/>
    <col min="6908" max="6914" width="0" style="53" hidden="1" customWidth="1"/>
    <col min="6915" max="6915" width="16.8571428571429" style="53" bestFit="1" customWidth="1"/>
    <col min="6916" max="6916" width="15.4285714285714" style="53" customWidth="1"/>
    <col min="6917" max="6917" width="15.8571428571429" style="53" bestFit="1" customWidth="1"/>
    <col min="6918" max="6918" width="14" style="53" bestFit="1" customWidth="1"/>
    <col min="6919" max="6919" width="14.7142857142857" style="53" bestFit="1" customWidth="1"/>
    <col min="6920" max="6920" width="16.2857142857143" style="53" bestFit="1" customWidth="1"/>
    <col min="6921" max="6921" width="16" style="53" bestFit="1" customWidth="1"/>
    <col min="6922" max="7160" width="8" style="53"/>
    <col min="7161" max="7161" width="7" style="53" customWidth="1"/>
    <col min="7162" max="7162" width="22.2857142857143" style="53" customWidth="1"/>
    <col min="7163" max="7163" width="9.14285714285714" style="53" bestFit="1" customWidth="1"/>
    <col min="7164" max="7170" width="0" style="53" hidden="1" customWidth="1"/>
    <col min="7171" max="7171" width="16.8571428571429" style="53" bestFit="1" customWidth="1"/>
    <col min="7172" max="7172" width="15.4285714285714" style="53" customWidth="1"/>
    <col min="7173" max="7173" width="15.8571428571429" style="53" bestFit="1" customWidth="1"/>
    <col min="7174" max="7174" width="14" style="53" bestFit="1" customWidth="1"/>
    <col min="7175" max="7175" width="14.7142857142857" style="53" bestFit="1" customWidth="1"/>
    <col min="7176" max="7176" width="16.2857142857143" style="53" bestFit="1" customWidth="1"/>
    <col min="7177" max="7177" width="16" style="53" bestFit="1" customWidth="1"/>
    <col min="7178" max="7416" width="8" style="53"/>
    <col min="7417" max="7417" width="7" style="53" customWidth="1"/>
    <col min="7418" max="7418" width="22.2857142857143" style="53" customWidth="1"/>
    <col min="7419" max="7419" width="9.14285714285714" style="53" bestFit="1" customWidth="1"/>
    <col min="7420" max="7426" width="0" style="53" hidden="1" customWidth="1"/>
    <col min="7427" max="7427" width="16.8571428571429" style="53" bestFit="1" customWidth="1"/>
    <col min="7428" max="7428" width="15.4285714285714" style="53" customWidth="1"/>
    <col min="7429" max="7429" width="15.8571428571429" style="53" bestFit="1" customWidth="1"/>
    <col min="7430" max="7430" width="14" style="53" bestFit="1" customWidth="1"/>
    <col min="7431" max="7431" width="14.7142857142857" style="53" bestFit="1" customWidth="1"/>
    <col min="7432" max="7432" width="16.2857142857143" style="53" bestFit="1" customWidth="1"/>
    <col min="7433" max="7433" width="16" style="53" bestFit="1" customWidth="1"/>
    <col min="7434" max="7672" width="8" style="53"/>
    <col min="7673" max="7673" width="7" style="53" customWidth="1"/>
    <col min="7674" max="7674" width="22.2857142857143" style="53" customWidth="1"/>
    <col min="7675" max="7675" width="9.14285714285714" style="53" bestFit="1" customWidth="1"/>
    <col min="7676" max="7682" width="0" style="53" hidden="1" customWidth="1"/>
    <col min="7683" max="7683" width="16.8571428571429" style="53" bestFit="1" customWidth="1"/>
    <col min="7684" max="7684" width="15.4285714285714" style="53" customWidth="1"/>
    <col min="7685" max="7685" width="15.8571428571429" style="53" bestFit="1" customWidth="1"/>
    <col min="7686" max="7686" width="14" style="53" bestFit="1" customWidth="1"/>
    <col min="7687" max="7687" width="14.7142857142857" style="53" bestFit="1" customWidth="1"/>
    <col min="7688" max="7688" width="16.2857142857143" style="53" bestFit="1" customWidth="1"/>
    <col min="7689" max="7689" width="16" style="53" bestFit="1" customWidth="1"/>
    <col min="7690" max="7928" width="8" style="53"/>
    <col min="7929" max="7929" width="7" style="53" customWidth="1"/>
    <col min="7930" max="7930" width="22.2857142857143" style="53" customWidth="1"/>
    <col min="7931" max="7931" width="9.14285714285714" style="53" bestFit="1" customWidth="1"/>
    <col min="7932" max="7938" width="0" style="53" hidden="1" customWidth="1"/>
    <col min="7939" max="7939" width="16.8571428571429" style="53" bestFit="1" customWidth="1"/>
    <col min="7940" max="7940" width="15.4285714285714" style="53" customWidth="1"/>
    <col min="7941" max="7941" width="15.8571428571429" style="53" bestFit="1" customWidth="1"/>
    <col min="7942" max="7942" width="14" style="53" bestFit="1" customWidth="1"/>
    <col min="7943" max="7943" width="14.7142857142857" style="53" bestFit="1" customWidth="1"/>
    <col min="7944" max="7944" width="16.2857142857143" style="53" bestFit="1" customWidth="1"/>
    <col min="7945" max="7945" width="16" style="53" bestFit="1" customWidth="1"/>
    <col min="7946" max="8184" width="8" style="53"/>
    <col min="8185" max="8185" width="7" style="53" customWidth="1"/>
    <col min="8186" max="8186" width="22.2857142857143" style="53" customWidth="1"/>
    <col min="8187" max="8187" width="9.14285714285714" style="53" bestFit="1" customWidth="1"/>
    <col min="8188" max="8194" width="0" style="53" hidden="1" customWidth="1"/>
    <col min="8195" max="8195" width="16.8571428571429" style="53" bestFit="1" customWidth="1"/>
    <col min="8196" max="8196" width="15.4285714285714" style="53" customWidth="1"/>
    <col min="8197" max="8197" width="15.8571428571429" style="53" bestFit="1" customWidth="1"/>
    <col min="8198" max="8198" width="14" style="53" bestFit="1" customWidth="1"/>
    <col min="8199" max="8199" width="14.7142857142857" style="53" bestFit="1" customWidth="1"/>
    <col min="8200" max="8200" width="16.2857142857143" style="53" bestFit="1" customWidth="1"/>
    <col min="8201" max="8201" width="16" style="53" bestFit="1" customWidth="1"/>
    <col min="8202" max="8440" width="8" style="53"/>
    <col min="8441" max="8441" width="7" style="53" customWidth="1"/>
    <col min="8442" max="8442" width="22.2857142857143" style="53" customWidth="1"/>
    <col min="8443" max="8443" width="9.14285714285714" style="53" bestFit="1" customWidth="1"/>
    <col min="8444" max="8450" width="0" style="53" hidden="1" customWidth="1"/>
    <col min="8451" max="8451" width="16.8571428571429" style="53" bestFit="1" customWidth="1"/>
    <col min="8452" max="8452" width="15.4285714285714" style="53" customWidth="1"/>
    <col min="8453" max="8453" width="15.8571428571429" style="53" bestFit="1" customWidth="1"/>
    <col min="8454" max="8454" width="14" style="53" bestFit="1" customWidth="1"/>
    <col min="8455" max="8455" width="14.7142857142857" style="53" bestFit="1" customWidth="1"/>
    <col min="8456" max="8456" width="16.2857142857143" style="53" bestFit="1" customWidth="1"/>
    <col min="8457" max="8457" width="16" style="53" bestFit="1" customWidth="1"/>
    <col min="8458" max="8696" width="8" style="53"/>
    <col min="8697" max="8697" width="7" style="53" customWidth="1"/>
    <col min="8698" max="8698" width="22.2857142857143" style="53" customWidth="1"/>
    <col min="8699" max="8699" width="9.14285714285714" style="53" bestFit="1" customWidth="1"/>
    <col min="8700" max="8706" width="0" style="53" hidden="1" customWidth="1"/>
    <col min="8707" max="8707" width="16.8571428571429" style="53" bestFit="1" customWidth="1"/>
    <col min="8708" max="8708" width="15.4285714285714" style="53" customWidth="1"/>
    <col min="8709" max="8709" width="15.8571428571429" style="53" bestFit="1" customWidth="1"/>
    <col min="8710" max="8710" width="14" style="53" bestFit="1" customWidth="1"/>
    <col min="8711" max="8711" width="14.7142857142857" style="53" bestFit="1" customWidth="1"/>
    <col min="8712" max="8712" width="16.2857142857143" style="53" bestFit="1" customWidth="1"/>
    <col min="8713" max="8713" width="16" style="53" bestFit="1" customWidth="1"/>
    <col min="8714" max="8952" width="8" style="53"/>
    <col min="8953" max="8953" width="7" style="53" customWidth="1"/>
    <col min="8954" max="8954" width="22.2857142857143" style="53" customWidth="1"/>
    <col min="8955" max="8955" width="9.14285714285714" style="53" bestFit="1" customWidth="1"/>
    <col min="8956" max="8962" width="0" style="53" hidden="1" customWidth="1"/>
    <col min="8963" max="8963" width="16.8571428571429" style="53" bestFit="1" customWidth="1"/>
    <col min="8964" max="8964" width="15.4285714285714" style="53" customWidth="1"/>
    <col min="8965" max="8965" width="15.8571428571429" style="53" bestFit="1" customWidth="1"/>
    <col min="8966" max="8966" width="14" style="53" bestFit="1" customWidth="1"/>
    <col min="8967" max="8967" width="14.7142857142857" style="53" bestFit="1" customWidth="1"/>
    <col min="8968" max="8968" width="16.2857142857143" style="53" bestFit="1" customWidth="1"/>
    <col min="8969" max="8969" width="16" style="53" bestFit="1" customWidth="1"/>
    <col min="8970" max="9208" width="8" style="53"/>
    <col min="9209" max="9209" width="7" style="53" customWidth="1"/>
    <col min="9210" max="9210" width="22.2857142857143" style="53" customWidth="1"/>
    <col min="9211" max="9211" width="9.14285714285714" style="53" bestFit="1" customWidth="1"/>
    <col min="9212" max="9218" width="0" style="53" hidden="1" customWidth="1"/>
    <col min="9219" max="9219" width="16.8571428571429" style="53" bestFit="1" customWidth="1"/>
    <col min="9220" max="9220" width="15.4285714285714" style="53" customWidth="1"/>
    <col min="9221" max="9221" width="15.8571428571429" style="53" bestFit="1" customWidth="1"/>
    <col min="9222" max="9222" width="14" style="53" bestFit="1" customWidth="1"/>
    <col min="9223" max="9223" width="14.7142857142857" style="53" bestFit="1" customWidth="1"/>
    <col min="9224" max="9224" width="16.2857142857143" style="53" bestFit="1" customWidth="1"/>
    <col min="9225" max="9225" width="16" style="53" bestFit="1" customWidth="1"/>
    <col min="9226" max="9464" width="8" style="53"/>
    <col min="9465" max="9465" width="7" style="53" customWidth="1"/>
    <col min="9466" max="9466" width="22.2857142857143" style="53" customWidth="1"/>
    <col min="9467" max="9467" width="9.14285714285714" style="53" bestFit="1" customWidth="1"/>
    <col min="9468" max="9474" width="0" style="53" hidden="1" customWidth="1"/>
    <col min="9475" max="9475" width="16.8571428571429" style="53" bestFit="1" customWidth="1"/>
    <col min="9476" max="9476" width="15.4285714285714" style="53" customWidth="1"/>
    <col min="9477" max="9477" width="15.8571428571429" style="53" bestFit="1" customWidth="1"/>
    <col min="9478" max="9478" width="14" style="53" bestFit="1" customWidth="1"/>
    <col min="9479" max="9479" width="14.7142857142857" style="53" bestFit="1" customWidth="1"/>
    <col min="9480" max="9480" width="16.2857142857143" style="53" bestFit="1" customWidth="1"/>
    <col min="9481" max="9481" width="16" style="53" bestFit="1" customWidth="1"/>
    <col min="9482" max="9720" width="8" style="53"/>
    <col min="9721" max="9721" width="7" style="53" customWidth="1"/>
    <col min="9722" max="9722" width="22.2857142857143" style="53" customWidth="1"/>
    <col min="9723" max="9723" width="9.14285714285714" style="53" bestFit="1" customWidth="1"/>
    <col min="9724" max="9730" width="0" style="53" hidden="1" customWidth="1"/>
    <col min="9731" max="9731" width="16.8571428571429" style="53" bestFit="1" customWidth="1"/>
    <col min="9732" max="9732" width="15.4285714285714" style="53" customWidth="1"/>
    <col min="9733" max="9733" width="15.8571428571429" style="53" bestFit="1" customWidth="1"/>
    <col min="9734" max="9734" width="14" style="53" bestFit="1" customWidth="1"/>
    <col min="9735" max="9735" width="14.7142857142857" style="53" bestFit="1" customWidth="1"/>
    <col min="9736" max="9736" width="16.2857142857143" style="53" bestFit="1" customWidth="1"/>
    <col min="9737" max="9737" width="16" style="53" bestFit="1" customWidth="1"/>
    <col min="9738" max="9976" width="8" style="53"/>
    <col min="9977" max="9977" width="7" style="53" customWidth="1"/>
    <col min="9978" max="9978" width="22.2857142857143" style="53" customWidth="1"/>
    <col min="9979" max="9979" width="9.14285714285714" style="53" bestFit="1" customWidth="1"/>
    <col min="9980" max="9986" width="0" style="53" hidden="1" customWidth="1"/>
    <col min="9987" max="9987" width="16.8571428571429" style="53" bestFit="1" customWidth="1"/>
    <col min="9988" max="9988" width="15.4285714285714" style="53" customWidth="1"/>
    <col min="9989" max="9989" width="15.8571428571429" style="53" bestFit="1" customWidth="1"/>
    <col min="9990" max="9990" width="14" style="53" bestFit="1" customWidth="1"/>
    <col min="9991" max="9991" width="14.7142857142857" style="53" bestFit="1" customWidth="1"/>
    <col min="9992" max="9992" width="16.2857142857143" style="53" bestFit="1" customWidth="1"/>
    <col min="9993" max="9993" width="16" style="53" bestFit="1" customWidth="1"/>
    <col min="9994" max="10232" width="8" style="53"/>
    <col min="10233" max="10233" width="7" style="53" customWidth="1"/>
    <col min="10234" max="10234" width="22.2857142857143" style="53" customWidth="1"/>
    <col min="10235" max="10235" width="9.14285714285714" style="53" bestFit="1" customWidth="1"/>
    <col min="10236" max="10242" width="0" style="53" hidden="1" customWidth="1"/>
    <col min="10243" max="10243" width="16.8571428571429" style="53" bestFit="1" customWidth="1"/>
    <col min="10244" max="10244" width="15.4285714285714" style="53" customWidth="1"/>
    <col min="10245" max="10245" width="15.8571428571429" style="53" bestFit="1" customWidth="1"/>
    <col min="10246" max="10246" width="14" style="53" bestFit="1" customWidth="1"/>
    <col min="10247" max="10247" width="14.7142857142857" style="53" bestFit="1" customWidth="1"/>
    <col min="10248" max="10248" width="16.2857142857143" style="53" bestFit="1" customWidth="1"/>
    <col min="10249" max="10249" width="16" style="53" bestFit="1" customWidth="1"/>
    <col min="10250" max="10488" width="8" style="53"/>
    <col min="10489" max="10489" width="7" style="53" customWidth="1"/>
    <col min="10490" max="10490" width="22.2857142857143" style="53" customWidth="1"/>
    <col min="10491" max="10491" width="9.14285714285714" style="53" bestFit="1" customWidth="1"/>
    <col min="10492" max="10498" width="0" style="53" hidden="1" customWidth="1"/>
    <col min="10499" max="10499" width="16.8571428571429" style="53" bestFit="1" customWidth="1"/>
    <col min="10500" max="10500" width="15.4285714285714" style="53" customWidth="1"/>
    <col min="10501" max="10501" width="15.8571428571429" style="53" bestFit="1" customWidth="1"/>
    <col min="10502" max="10502" width="14" style="53" bestFit="1" customWidth="1"/>
    <col min="10503" max="10503" width="14.7142857142857" style="53" bestFit="1" customWidth="1"/>
    <col min="10504" max="10504" width="16.2857142857143" style="53" bestFit="1" customWidth="1"/>
    <col min="10505" max="10505" width="16" style="53" bestFit="1" customWidth="1"/>
    <col min="10506" max="10744" width="8" style="53"/>
    <col min="10745" max="10745" width="7" style="53" customWidth="1"/>
    <col min="10746" max="10746" width="22.2857142857143" style="53" customWidth="1"/>
    <col min="10747" max="10747" width="9.14285714285714" style="53" bestFit="1" customWidth="1"/>
    <col min="10748" max="10754" width="0" style="53" hidden="1" customWidth="1"/>
    <col min="10755" max="10755" width="16.8571428571429" style="53" bestFit="1" customWidth="1"/>
    <col min="10756" max="10756" width="15.4285714285714" style="53" customWidth="1"/>
    <col min="10757" max="10757" width="15.8571428571429" style="53" bestFit="1" customWidth="1"/>
    <col min="10758" max="10758" width="14" style="53" bestFit="1" customWidth="1"/>
    <col min="10759" max="10759" width="14.7142857142857" style="53" bestFit="1" customWidth="1"/>
    <col min="10760" max="10760" width="16.2857142857143" style="53" bestFit="1" customWidth="1"/>
    <col min="10761" max="10761" width="16" style="53" bestFit="1" customWidth="1"/>
    <col min="10762" max="11000" width="8" style="53"/>
    <col min="11001" max="11001" width="7" style="53" customWidth="1"/>
    <col min="11002" max="11002" width="22.2857142857143" style="53" customWidth="1"/>
    <col min="11003" max="11003" width="9.14285714285714" style="53" bestFit="1" customWidth="1"/>
    <col min="11004" max="11010" width="0" style="53" hidden="1" customWidth="1"/>
    <col min="11011" max="11011" width="16.8571428571429" style="53" bestFit="1" customWidth="1"/>
    <col min="11012" max="11012" width="15.4285714285714" style="53" customWidth="1"/>
    <col min="11013" max="11013" width="15.8571428571429" style="53" bestFit="1" customWidth="1"/>
    <col min="11014" max="11014" width="14" style="53" bestFit="1" customWidth="1"/>
    <col min="11015" max="11015" width="14.7142857142857" style="53" bestFit="1" customWidth="1"/>
    <col min="11016" max="11016" width="16.2857142857143" style="53" bestFit="1" customWidth="1"/>
    <col min="11017" max="11017" width="16" style="53" bestFit="1" customWidth="1"/>
    <col min="11018" max="11256" width="8" style="53"/>
    <col min="11257" max="11257" width="7" style="53" customWidth="1"/>
    <col min="11258" max="11258" width="22.2857142857143" style="53" customWidth="1"/>
    <col min="11259" max="11259" width="9.14285714285714" style="53" bestFit="1" customWidth="1"/>
    <col min="11260" max="11266" width="0" style="53" hidden="1" customWidth="1"/>
    <col min="11267" max="11267" width="16.8571428571429" style="53" bestFit="1" customWidth="1"/>
    <col min="11268" max="11268" width="15.4285714285714" style="53" customWidth="1"/>
    <col min="11269" max="11269" width="15.8571428571429" style="53" bestFit="1" customWidth="1"/>
    <col min="11270" max="11270" width="14" style="53" bestFit="1" customWidth="1"/>
    <col min="11271" max="11271" width="14.7142857142857" style="53" bestFit="1" customWidth="1"/>
    <col min="11272" max="11272" width="16.2857142857143" style="53" bestFit="1" customWidth="1"/>
    <col min="11273" max="11273" width="16" style="53" bestFit="1" customWidth="1"/>
    <col min="11274" max="11512" width="8" style="53"/>
    <col min="11513" max="11513" width="7" style="53" customWidth="1"/>
    <col min="11514" max="11514" width="22.2857142857143" style="53" customWidth="1"/>
    <col min="11515" max="11515" width="9.14285714285714" style="53" bestFit="1" customWidth="1"/>
    <col min="11516" max="11522" width="0" style="53" hidden="1" customWidth="1"/>
    <col min="11523" max="11523" width="16.8571428571429" style="53" bestFit="1" customWidth="1"/>
    <col min="11524" max="11524" width="15.4285714285714" style="53" customWidth="1"/>
    <col min="11525" max="11525" width="15.8571428571429" style="53" bestFit="1" customWidth="1"/>
    <col min="11526" max="11526" width="14" style="53" bestFit="1" customWidth="1"/>
    <col min="11527" max="11527" width="14.7142857142857" style="53" bestFit="1" customWidth="1"/>
    <col min="11528" max="11528" width="16.2857142857143" style="53" bestFit="1" customWidth="1"/>
    <col min="11529" max="11529" width="16" style="53" bestFit="1" customWidth="1"/>
    <col min="11530" max="11768" width="8" style="53"/>
    <col min="11769" max="11769" width="7" style="53" customWidth="1"/>
    <col min="11770" max="11770" width="22.2857142857143" style="53" customWidth="1"/>
    <col min="11771" max="11771" width="9.14285714285714" style="53" bestFit="1" customWidth="1"/>
    <col min="11772" max="11778" width="0" style="53" hidden="1" customWidth="1"/>
    <col min="11779" max="11779" width="16.8571428571429" style="53" bestFit="1" customWidth="1"/>
    <col min="11780" max="11780" width="15.4285714285714" style="53" customWidth="1"/>
    <col min="11781" max="11781" width="15.8571428571429" style="53" bestFit="1" customWidth="1"/>
    <col min="11782" max="11782" width="14" style="53" bestFit="1" customWidth="1"/>
    <col min="11783" max="11783" width="14.7142857142857" style="53" bestFit="1" customWidth="1"/>
    <col min="11784" max="11784" width="16.2857142857143" style="53" bestFit="1" customWidth="1"/>
    <col min="11785" max="11785" width="16" style="53" bestFit="1" customWidth="1"/>
    <col min="11786" max="12024" width="8" style="53"/>
    <col min="12025" max="12025" width="7" style="53" customWidth="1"/>
    <col min="12026" max="12026" width="22.2857142857143" style="53" customWidth="1"/>
    <col min="12027" max="12027" width="9.14285714285714" style="53" bestFit="1" customWidth="1"/>
    <col min="12028" max="12034" width="0" style="53" hidden="1" customWidth="1"/>
    <col min="12035" max="12035" width="16.8571428571429" style="53" bestFit="1" customWidth="1"/>
    <col min="12036" max="12036" width="15.4285714285714" style="53" customWidth="1"/>
    <col min="12037" max="12037" width="15.8571428571429" style="53" bestFit="1" customWidth="1"/>
    <col min="12038" max="12038" width="14" style="53" bestFit="1" customWidth="1"/>
    <col min="12039" max="12039" width="14.7142857142857" style="53" bestFit="1" customWidth="1"/>
    <col min="12040" max="12040" width="16.2857142857143" style="53" bestFit="1" customWidth="1"/>
    <col min="12041" max="12041" width="16" style="53" bestFit="1" customWidth="1"/>
    <col min="12042" max="12280" width="8" style="53"/>
    <col min="12281" max="12281" width="7" style="53" customWidth="1"/>
    <col min="12282" max="12282" width="22.2857142857143" style="53" customWidth="1"/>
    <col min="12283" max="12283" width="9.14285714285714" style="53" bestFit="1" customWidth="1"/>
    <col min="12284" max="12290" width="0" style="53" hidden="1" customWidth="1"/>
    <col min="12291" max="12291" width="16.8571428571429" style="53" bestFit="1" customWidth="1"/>
    <col min="12292" max="12292" width="15.4285714285714" style="53" customWidth="1"/>
    <col min="12293" max="12293" width="15.8571428571429" style="53" bestFit="1" customWidth="1"/>
    <col min="12294" max="12294" width="14" style="53" bestFit="1" customWidth="1"/>
    <col min="12295" max="12295" width="14.7142857142857" style="53" bestFit="1" customWidth="1"/>
    <col min="12296" max="12296" width="16.2857142857143" style="53" bestFit="1" customWidth="1"/>
    <col min="12297" max="12297" width="16" style="53" bestFit="1" customWidth="1"/>
    <col min="12298" max="12536" width="8" style="53"/>
    <col min="12537" max="12537" width="7" style="53" customWidth="1"/>
    <col min="12538" max="12538" width="22.2857142857143" style="53" customWidth="1"/>
    <col min="12539" max="12539" width="9.14285714285714" style="53" bestFit="1" customWidth="1"/>
    <col min="12540" max="12546" width="0" style="53" hidden="1" customWidth="1"/>
    <col min="12547" max="12547" width="16.8571428571429" style="53" bestFit="1" customWidth="1"/>
    <col min="12548" max="12548" width="15.4285714285714" style="53" customWidth="1"/>
    <col min="12549" max="12549" width="15.8571428571429" style="53" bestFit="1" customWidth="1"/>
    <col min="12550" max="12550" width="14" style="53" bestFit="1" customWidth="1"/>
    <col min="12551" max="12551" width="14.7142857142857" style="53" bestFit="1" customWidth="1"/>
    <col min="12552" max="12552" width="16.2857142857143" style="53" bestFit="1" customWidth="1"/>
    <col min="12553" max="12553" width="16" style="53" bestFit="1" customWidth="1"/>
    <col min="12554" max="12792" width="8" style="53"/>
    <col min="12793" max="12793" width="7" style="53" customWidth="1"/>
    <col min="12794" max="12794" width="22.2857142857143" style="53" customWidth="1"/>
    <col min="12795" max="12795" width="9.14285714285714" style="53" bestFit="1" customWidth="1"/>
    <col min="12796" max="12802" width="0" style="53" hidden="1" customWidth="1"/>
    <col min="12803" max="12803" width="16.8571428571429" style="53" bestFit="1" customWidth="1"/>
    <col min="12804" max="12804" width="15.4285714285714" style="53" customWidth="1"/>
    <col min="12805" max="12805" width="15.8571428571429" style="53" bestFit="1" customWidth="1"/>
    <col min="12806" max="12806" width="14" style="53" bestFit="1" customWidth="1"/>
    <col min="12807" max="12807" width="14.7142857142857" style="53" bestFit="1" customWidth="1"/>
    <col min="12808" max="12808" width="16.2857142857143" style="53" bestFit="1" customWidth="1"/>
    <col min="12809" max="12809" width="16" style="53" bestFit="1" customWidth="1"/>
    <col min="12810" max="13048" width="8" style="53"/>
    <col min="13049" max="13049" width="7" style="53" customWidth="1"/>
    <col min="13050" max="13050" width="22.2857142857143" style="53" customWidth="1"/>
    <col min="13051" max="13051" width="9.14285714285714" style="53" bestFit="1" customWidth="1"/>
    <col min="13052" max="13058" width="0" style="53" hidden="1" customWidth="1"/>
    <col min="13059" max="13059" width="16.8571428571429" style="53" bestFit="1" customWidth="1"/>
    <col min="13060" max="13060" width="15.4285714285714" style="53" customWidth="1"/>
    <col min="13061" max="13061" width="15.8571428571429" style="53" bestFit="1" customWidth="1"/>
    <col min="13062" max="13062" width="14" style="53" bestFit="1" customWidth="1"/>
    <col min="13063" max="13063" width="14.7142857142857" style="53" bestFit="1" customWidth="1"/>
    <col min="13064" max="13064" width="16.2857142857143" style="53" bestFit="1" customWidth="1"/>
    <col min="13065" max="13065" width="16" style="53" bestFit="1" customWidth="1"/>
    <col min="13066" max="13304" width="8" style="53"/>
    <col min="13305" max="13305" width="7" style="53" customWidth="1"/>
    <col min="13306" max="13306" width="22.2857142857143" style="53" customWidth="1"/>
    <col min="13307" max="13307" width="9.14285714285714" style="53" bestFit="1" customWidth="1"/>
    <col min="13308" max="13314" width="0" style="53" hidden="1" customWidth="1"/>
    <col min="13315" max="13315" width="16.8571428571429" style="53" bestFit="1" customWidth="1"/>
    <col min="13316" max="13316" width="15.4285714285714" style="53" customWidth="1"/>
    <col min="13317" max="13317" width="15.8571428571429" style="53" bestFit="1" customWidth="1"/>
    <col min="13318" max="13318" width="14" style="53" bestFit="1" customWidth="1"/>
    <col min="13319" max="13319" width="14.7142857142857" style="53" bestFit="1" customWidth="1"/>
    <col min="13320" max="13320" width="16.2857142857143" style="53" bestFit="1" customWidth="1"/>
    <col min="13321" max="13321" width="16" style="53" bestFit="1" customWidth="1"/>
    <col min="13322" max="13560" width="8" style="53"/>
    <col min="13561" max="13561" width="7" style="53" customWidth="1"/>
    <col min="13562" max="13562" width="22.2857142857143" style="53" customWidth="1"/>
    <col min="13563" max="13563" width="9.14285714285714" style="53" bestFit="1" customWidth="1"/>
    <col min="13564" max="13570" width="0" style="53" hidden="1" customWidth="1"/>
    <col min="13571" max="13571" width="16.8571428571429" style="53" bestFit="1" customWidth="1"/>
    <col min="13572" max="13572" width="15.4285714285714" style="53" customWidth="1"/>
    <col min="13573" max="13573" width="15.8571428571429" style="53" bestFit="1" customWidth="1"/>
    <col min="13574" max="13574" width="14" style="53" bestFit="1" customWidth="1"/>
    <col min="13575" max="13575" width="14.7142857142857" style="53" bestFit="1" customWidth="1"/>
    <col min="13576" max="13576" width="16.2857142857143" style="53" bestFit="1" customWidth="1"/>
    <col min="13577" max="13577" width="16" style="53" bestFit="1" customWidth="1"/>
    <col min="13578" max="13816" width="8" style="53"/>
    <col min="13817" max="13817" width="7" style="53" customWidth="1"/>
    <col min="13818" max="13818" width="22.2857142857143" style="53" customWidth="1"/>
    <col min="13819" max="13819" width="9.14285714285714" style="53" bestFit="1" customWidth="1"/>
    <col min="13820" max="13826" width="0" style="53" hidden="1" customWidth="1"/>
    <col min="13827" max="13827" width="16.8571428571429" style="53" bestFit="1" customWidth="1"/>
    <col min="13828" max="13828" width="15.4285714285714" style="53" customWidth="1"/>
    <col min="13829" max="13829" width="15.8571428571429" style="53" bestFit="1" customWidth="1"/>
    <col min="13830" max="13830" width="14" style="53" bestFit="1" customWidth="1"/>
    <col min="13831" max="13831" width="14.7142857142857" style="53" bestFit="1" customWidth="1"/>
    <col min="13832" max="13832" width="16.2857142857143" style="53" bestFit="1" customWidth="1"/>
    <col min="13833" max="13833" width="16" style="53" bestFit="1" customWidth="1"/>
    <col min="13834" max="14072" width="8" style="53"/>
    <col min="14073" max="14073" width="7" style="53" customWidth="1"/>
    <col min="14074" max="14074" width="22.2857142857143" style="53" customWidth="1"/>
    <col min="14075" max="14075" width="9.14285714285714" style="53" bestFit="1" customWidth="1"/>
    <col min="14076" max="14082" width="0" style="53" hidden="1" customWidth="1"/>
    <col min="14083" max="14083" width="16.8571428571429" style="53" bestFit="1" customWidth="1"/>
    <col min="14084" max="14084" width="15.4285714285714" style="53" customWidth="1"/>
    <col min="14085" max="14085" width="15.8571428571429" style="53" bestFit="1" customWidth="1"/>
    <col min="14086" max="14086" width="14" style="53" bestFit="1" customWidth="1"/>
    <col min="14087" max="14087" width="14.7142857142857" style="53" bestFit="1" customWidth="1"/>
    <col min="14088" max="14088" width="16.2857142857143" style="53" bestFit="1" customWidth="1"/>
    <col min="14089" max="14089" width="16" style="53" bestFit="1" customWidth="1"/>
    <col min="14090" max="14328" width="8" style="53"/>
    <col min="14329" max="14329" width="7" style="53" customWidth="1"/>
    <col min="14330" max="14330" width="22.2857142857143" style="53" customWidth="1"/>
    <col min="14331" max="14331" width="9.14285714285714" style="53" bestFit="1" customWidth="1"/>
    <col min="14332" max="14338" width="0" style="53" hidden="1" customWidth="1"/>
    <col min="14339" max="14339" width="16.8571428571429" style="53" bestFit="1" customWidth="1"/>
    <col min="14340" max="14340" width="15.4285714285714" style="53" customWidth="1"/>
    <col min="14341" max="14341" width="15.8571428571429" style="53" bestFit="1" customWidth="1"/>
    <col min="14342" max="14342" width="14" style="53" bestFit="1" customWidth="1"/>
    <col min="14343" max="14343" width="14.7142857142857" style="53" bestFit="1" customWidth="1"/>
    <col min="14344" max="14344" width="16.2857142857143" style="53" bestFit="1" customWidth="1"/>
    <col min="14345" max="14345" width="16" style="53" bestFit="1" customWidth="1"/>
    <col min="14346" max="14584" width="8" style="53"/>
    <col min="14585" max="14585" width="7" style="53" customWidth="1"/>
    <col min="14586" max="14586" width="22.2857142857143" style="53" customWidth="1"/>
    <col min="14587" max="14587" width="9.14285714285714" style="53" bestFit="1" customWidth="1"/>
    <col min="14588" max="14594" width="0" style="53" hidden="1" customWidth="1"/>
    <col min="14595" max="14595" width="16.8571428571429" style="53" bestFit="1" customWidth="1"/>
    <col min="14596" max="14596" width="15.4285714285714" style="53" customWidth="1"/>
    <col min="14597" max="14597" width="15.8571428571429" style="53" bestFit="1" customWidth="1"/>
    <col min="14598" max="14598" width="14" style="53" bestFit="1" customWidth="1"/>
    <col min="14599" max="14599" width="14.7142857142857" style="53" bestFit="1" customWidth="1"/>
    <col min="14600" max="14600" width="16.2857142857143" style="53" bestFit="1" customWidth="1"/>
    <col min="14601" max="14601" width="16" style="53" bestFit="1" customWidth="1"/>
    <col min="14602" max="14840" width="8" style="53"/>
    <col min="14841" max="14841" width="7" style="53" customWidth="1"/>
    <col min="14842" max="14842" width="22.2857142857143" style="53" customWidth="1"/>
    <col min="14843" max="14843" width="9.14285714285714" style="53" bestFit="1" customWidth="1"/>
    <col min="14844" max="14850" width="0" style="53" hidden="1" customWidth="1"/>
    <col min="14851" max="14851" width="16.8571428571429" style="53" bestFit="1" customWidth="1"/>
    <col min="14852" max="14852" width="15.4285714285714" style="53" customWidth="1"/>
    <col min="14853" max="14853" width="15.8571428571429" style="53" bestFit="1" customWidth="1"/>
    <col min="14854" max="14854" width="14" style="53" bestFit="1" customWidth="1"/>
    <col min="14855" max="14855" width="14.7142857142857" style="53" bestFit="1" customWidth="1"/>
    <col min="14856" max="14856" width="16.2857142857143" style="53" bestFit="1" customWidth="1"/>
    <col min="14857" max="14857" width="16" style="53" bestFit="1" customWidth="1"/>
    <col min="14858" max="15096" width="8" style="53"/>
    <col min="15097" max="15097" width="7" style="53" customWidth="1"/>
    <col min="15098" max="15098" width="22.2857142857143" style="53" customWidth="1"/>
    <col min="15099" max="15099" width="9.14285714285714" style="53" bestFit="1" customWidth="1"/>
    <col min="15100" max="15106" width="0" style="53" hidden="1" customWidth="1"/>
    <col min="15107" max="15107" width="16.8571428571429" style="53" bestFit="1" customWidth="1"/>
    <col min="15108" max="15108" width="15.4285714285714" style="53" customWidth="1"/>
    <col min="15109" max="15109" width="15.8571428571429" style="53" bestFit="1" customWidth="1"/>
    <col min="15110" max="15110" width="14" style="53" bestFit="1" customWidth="1"/>
    <col min="15111" max="15111" width="14.7142857142857" style="53" bestFit="1" customWidth="1"/>
    <col min="15112" max="15112" width="16.2857142857143" style="53" bestFit="1" customWidth="1"/>
    <col min="15113" max="15113" width="16" style="53" bestFit="1" customWidth="1"/>
    <col min="15114" max="15352" width="8" style="53"/>
    <col min="15353" max="15353" width="7" style="53" customWidth="1"/>
    <col min="15354" max="15354" width="22.2857142857143" style="53" customWidth="1"/>
    <col min="15355" max="15355" width="9.14285714285714" style="53" bestFit="1" customWidth="1"/>
    <col min="15356" max="15362" width="0" style="53" hidden="1" customWidth="1"/>
    <col min="15363" max="15363" width="16.8571428571429" style="53" bestFit="1" customWidth="1"/>
    <col min="15364" max="15364" width="15.4285714285714" style="53" customWidth="1"/>
    <col min="15365" max="15365" width="15.8571428571429" style="53" bestFit="1" customWidth="1"/>
    <col min="15366" max="15366" width="14" style="53" bestFit="1" customWidth="1"/>
    <col min="15367" max="15367" width="14.7142857142857" style="53" bestFit="1" customWidth="1"/>
    <col min="15368" max="15368" width="16.2857142857143" style="53" bestFit="1" customWidth="1"/>
    <col min="15369" max="15369" width="16" style="53" bestFit="1" customWidth="1"/>
    <col min="15370" max="15608" width="8" style="53"/>
    <col min="15609" max="15609" width="7" style="53" customWidth="1"/>
    <col min="15610" max="15610" width="22.2857142857143" style="53" customWidth="1"/>
    <col min="15611" max="15611" width="9.14285714285714" style="53" bestFit="1" customWidth="1"/>
    <col min="15612" max="15618" width="0" style="53" hidden="1" customWidth="1"/>
    <col min="15619" max="15619" width="16.8571428571429" style="53" bestFit="1" customWidth="1"/>
    <col min="15620" max="15620" width="15.4285714285714" style="53" customWidth="1"/>
    <col min="15621" max="15621" width="15.8571428571429" style="53" bestFit="1" customWidth="1"/>
    <col min="15622" max="15622" width="14" style="53" bestFit="1" customWidth="1"/>
    <col min="15623" max="15623" width="14.7142857142857" style="53" bestFit="1" customWidth="1"/>
    <col min="15624" max="15624" width="16.2857142857143" style="53" bestFit="1" customWidth="1"/>
    <col min="15625" max="15625" width="16" style="53" bestFit="1" customWidth="1"/>
    <col min="15626" max="15864" width="8" style="53"/>
    <col min="15865" max="15865" width="7" style="53" customWidth="1"/>
    <col min="15866" max="15866" width="22.2857142857143" style="53" customWidth="1"/>
    <col min="15867" max="15867" width="9.14285714285714" style="53" bestFit="1" customWidth="1"/>
    <col min="15868" max="15874" width="0" style="53" hidden="1" customWidth="1"/>
    <col min="15875" max="15875" width="16.8571428571429" style="53" bestFit="1" customWidth="1"/>
    <col min="15876" max="15876" width="15.4285714285714" style="53" customWidth="1"/>
    <col min="15877" max="15877" width="15.8571428571429" style="53" bestFit="1" customWidth="1"/>
    <col min="15878" max="15878" width="14" style="53" bestFit="1" customWidth="1"/>
    <col min="15879" max="15879" width="14.7142857142857" style="53" bestFit="1" customWidth="1"/>
    <col min="15880" max="15880" width="16.2857142857143" style="53" bestFit="1" customWidth="1"/>
    <col min="15881" max="15881" width="16" style="53" bestFit="1" customWidth="1"/>
    <col min="15882" max="16120" width="8" style="53"/>
    <col min="16121" max="16121" width="7" style="53" customWidth="1"/>
    <col min="16122" max="16122" width="22.2857142857143" style="53" customWidth="1"/>
    <col min="16123" max="16123" width="9.14285714285714" style="53" bestFit="1" customWidth="1"/>
    <col min="16124" max="16130" width="0" style="53" hidden="1" customWidth="1"/>
    <col min="16131" max="16131" width="16.8571428571429" style="53" bestFit="1" customWidth="1"/>
    <col min="16132" max="16132" width="15.4285714285714" style="53" customWidth="1"/>
    <col min="16133" max="16133" width="15.8571428571429" style="53" bestFit="1" customWidth="1"/>
    <col min="16134" max="16134" width="14" style="53" bestFit="1" customWidth="1"/>
    <col min="16135" max="16135" width="14.7142857142857" style="53" bestFit="1" customWidth="1"/>
    <col min="16136" max="16136" width="16.2857142857143" style="53" bestFit="1" customWidth="1"/>
    <col min="16137" max="16137" width="16" style="53" bestFit="1" customWidth="1"/>
    <col min="16138" max="16384" width="8" style="53"/>
  </cols>
  <sheetData>
    <row r="1" spans="1:9" ht="14.5">
      <c r="A1" s="144" t="str">
        <f>ToC!A1</f>
        <v>Pacific Gas and Electric Company</v>
      </c>
      <c r="B1" s="144"/>
      <c r="C1" s="144"/>
      <c r="D1" s="144"/>
      <c r="E1" s="144"/>
      <c r="F1" s="144"/>
      <c r="G1" s="144"/>
      <c r="H1" s="144"/>
      <c r="I1" s="144"/>
    </row>
    <row r="2" spans="1:9" ht="14.5">
      <c r="A2" s="144" t="str">
        <f>ToC!A2</f>
        <v>WDT Tariff Rate Year 2023</v>
      </c>
      <c r="B2" s="144"/>
      <c r="C2" s="144"/>
      <c r="D2" s="144"/>
      <c r="E2" s="144"/>
      <c r="F2" s="144"/>
      <c r="G2" s="144"/>
      <c r="H2" s="144"/>
      <c r="I2" s="144"/>
    </row>
    <row r="3" spans="1:9" ht="14.5">
      <c r="A3" s="144" t="s">
        <v>94</v>
      </c>
      <c r="B3" s="144"/>
      <c r="C3" s="144"/>
      <c r="D3" s="144"/>
      <c r="E3" s="144"/>
      <c r="F3" s="144"/>
      <c r="G3" s="144"/>
      <c r="H3" s="144"/>
      <c r="I3" s="144"/>
    </row>
    <row r="4" spans="1:9" ht="14.5">
      <c r="A4" s="144" t="s">
        <v>209</v>
      </c>
      <c r="B4" s="144"/>
      <c r="C4" s="144"/>
      <c r="D4" s="144"/>
      <c r="E4" s="144"/>
      <c r="F4" s="144"/>
      <c r="G4" s="144"/>
      <c r="H4" s="144"/>
      <c r="I4" s="144"/>
    </row>
    <row r="5" spans="1:9" ht="14.5">
      <c r="A5" s="50"/>
      <c r="B5" s="50"/>
      <c r="C5" s="50"/>
      <c r="D5" s="50"/>
      <c r="E5" s="50"/>
      <c r="F5" s="50"/>
      <c r="G5" s="50"/>
      <c r="H5" s="50"/>
      <c r="I5" s="50"/>
    </row>
    <row r="6" spans="5:8" ht="14.5">
      <c r="E6" s="42" t="s">
        <v>2</v>
      </c>
      <c r="F6" s="42" t="s">
        <v>3</v>
      </c>
      <c r="G6" s="42" t="s">
        <v>23</v>
      </c>
      <c r="H6" s="42" t="s">
        <v>24</v>
      </c>
    </row>
    <row r="7" spans="5:8" ht="14.5">
      <c r="E7" s="43" t="s">
        <v>96</v>
      </c>
      <c r="F7" s="42" t="s">
        <v>97</v>
      </c>
      <c r="G7" s="43"/>
      <c r="H7" s="43" t="s">
        <v>96</v>
      </c>
    </row>
    <row r="8" spans="2:8" s="42" customFormat="1" ht="14.5">
      <c r="B8" s="53"/>
      <c r="C8" s="53"/>
      <c r="D8" s="53"/>
      <c r="E8" s="43" t="s">
        <v>98</v>
      </c>
      <c r="F8" s="42" t="s">
        <v>99</v>
      </c>
      <c r="G8" s="43" t="s">
        <v>233</v>
      </c>
      <c r="H8" s="43" t="s">
        <v>98</v>
      </c>
    </row>
    <row r="9" spans="1:10" s="42" customFormat="1" ht="15" thickBot="1">
      <c r="A9" s="44" t="s">
        <v>4</v>
      </c>
      <c r="B9" s="54" t="s">
        <v>100</v>
      </c>
      <c r="C9" s="54"/>
      <c r="D9" s="54"/>
      <c r="E9" s="44" t="s">
        <v>247</v>
      </c>
      <c r="F9" s="78" t="s">
        <v>248</v>
      </c>
      <c r="G9" s="44" t="s">
        <v>248</v>
      </c>
      <c r="H9" s="78" t="s">
        <v>249</v>
      </c>
      <c r="I9" s="44" t="s">
        <v>22</v>
      </c>
      <c r="J9" s="44" t="s">
        <v>4</v>
      </c>
    </row>
    <row r="10" spans="1:10" s="42" customFormat="1" ht="14.5">
      <c r="A10" s="42">
        <v>100</v>
      </c>
      <c r="B10" s="85"/>
      <c r="C10" s="19" t="s">
        <v>171</v>
      </c>
      <c r="E10" s="86">
        <f>+E18</f>
        <v>-20907022</v>
      </c>
      <c r="F10" s="86"/>
      <c r="G10" s="86">
        <f>+G18</f>
        <v>1245656</v>
      </c>
      <c r="H10" s="86">
        <f>+H18</f>
        <v>-19661366</v>
      </c>
      <c r="I10" s="86" t="s">
        <v>172</v>
      </c>
      <c r="J10" s="42">
        <f>A10</f>
        <v>100</v>
      </c>
    </row>
    <row r="11" spans="1:10" s="42" customFormat="1" ht="14.5">
      <c r="A11" s="42">
        <f>A10+1</f>
        <v>101</v>
      </c>
      <c r="B11" s="85"/>
      <c r="C11" s="19" t="s">
        <v>18</v>
      </c>
      <c r="E11" s="86">
        <f>E15+E16+E17</f>
        <v>-10222858</v>
      </c>
      <c r="F11" s="86"/>
      <c r="G11" s="86">
        <f>G15+G16+G17</f>
        <v>374933</v>
      </c>
      <c r="H11" s="86">
        <f>H15+H16+H17</f>
        <v>-9847925</v>
      </c>
      <c r="I11" s="70" t="s">
        <v>174</v>
      </c>
      <c r="J11" s="42">
        <f>A11</f>
        <v>101</v>
      </c>
    </row>
    <row r="12" spans="1:10" s="42" customFormat="1" ht="14.5">
      <c r="A12" s="42">
        <f>A11+1</f>
        <v>102</v>
      </c>
      <c r="B12" s="85"/>
      <c r="C12" s="19" t="s">
        <v>168</v>
      </c>
      <c r="E12" s="86">
        <f>+E19+E20+E21+E22+E23+E24</f>
        <v>-70776074</v>
      </c>
      <c r="F12" s="86"/>
      <c r="G12" s="86">
        <f>+G19+G20+G21+G22+G23+G24</f>
        <v>3706871</v>
      </c>
      <c r="H12" s="86">
        <f>+H19+H20+H21+H22+H23+H24</f>
        <v>-67069203</v>
      </c>
      <c r="I12" s="70" t="s">
        <v>173</v>
      </c>
      <c r="J12" s="42">
        <f>A12</f>
        <v>102</v>
      </c>
    </row>
    <row r="13" spans="1:9" s="42" customFormat="1" ht="15" thickBot="1">
      <c r="A13" s="42">
        <f>A12+1</f>
        <v>103</v>
      </c>
      <c r="B13" s="85"/>
      <c r="C13" s="85" t="s">
        <v>169</v>
      </c>
      <c r="E13" s="87">
        <f t="shared" si="0" ref="E13">SUM(E10:E12)</f>
        <v>-101905954</v>
      </c>
      <c r="F13" s="87">
        <f>SUM(F10:F12)</f>
        <v>0</v>
      </c>
      <c r="G13" s="87">
        <f t="shared" si="1" ref="G13">SUM(G10:G12)</f>
        <v>5327460</v>
      </c>
      <c r="H13" s="87">
        <f t="shared" si="2" ref="H13">SUM(H10:H12)</f>
        <v>-96578494</v>
      </c>
      <c r="I13" s="70" t="s">
        <v>156</v>
      </c>
    </row>
    <row r="14" spans="2:9" s="42" customFormat="1" ht="15" thickTop="1">
      <c r="B14" s="85"/>
      <c r="C14" s="85"/>
      <c r="E14" s="86"/>
      <c r="F14" s="86"/>
      <c r="G14" s="86"/>
      <c r="H14" s="86"/>
      <c r="I14" s="70"/>
    </row>
    <row r="15" spans="1:10" s="42" customFormat="1" ht="14.5">
      <c r="A15" s="42">
        <v>200</v>
      </c>
      <c r="B15" s="85" t="s">
        <v>81</v>
      </c>
      <c r="C15" s="85" t="s">
        <v>232</v>
      </c>
      <c r="E15" s="88">
        <v>-65</v>
      </c>
      <c r="F15" s="86">
        <v>0</v>
      </c>
      <c r="G15" s="86">
        <f>H15-E15</f>
        <v>20</v>
      </c>
      <c r="H15" s="88">
        <v>-45</v>
      </c>
      <c r="I15" s="70" t="s">
        <v>250</v>
      </c>
      <c r="J15" s="42">
        <f>A15</f>
        <v>200</v>
      </c>
    </row>
    <row r="16" spans="1:10" s="42" customFormat="1" ht="14.5">
      <c r="A16" s="42">
        <v>201</v>
      </c>
      <c r="B16" s="85" t="s">
        <v>81</v>
      </c>
      <c r="C16" s="85" t="s">
        <v>231</v>
      </c>
      <c r="E16" s="88">
        <v>-82214</v>
      </c>
      <c r="F16" s="86">
        <v>0</v>
      </c>
      <c r="G16" s="86">
        <f t="shared" si="3" ref="G16:G24">H16-E16</f>
        <v>11692</v>
      </c>
      <c r="H16" s="88">
        <v>-70522</v>
      </c>
      <c r="I16" s="70" t="s">
        <v>250</v>
      </c>
      <c r="J16" s="42">
        <f>+J15+1</f>
        <v>201</v>
      </c>
    </row>
    <row r="17" spans="1:10" ht="14.5">
      <c r="A17" s="42">
        <v>202</v>
      </c>
      <c r="B17" s="85" t="s">
        <v>83</v>
      </c>
      <c r="C17" s="85" t="s">
        <v>84</v>
      </c>
      <c r="D17" s="42"/>
      <c r="E17" s="88">
        <v>-10140579</v>
      </c>
      <c r="F17" s="86">
        <v>0</v>
      </c>
      <c r="G17" s="86">
        <f t="shared" si="3"/>
        <v>363221</v>
      </c>
      <c r="H17" s="88">
        <v>-9777358</v>
      </c>
      <c r="I17" s="70" t="s">
        <v>250</v>
      </c>
      <c r="J17" s="42">
        <f t="shared" si="4" ref="J17:J25">A17</f>
        <v>202</v>
      </c>
    </row>
    <row r="18" spans="1:10" ht="14.5">
      <c r="A18" s="42">
        <v>203</v>
      </c>
      <c r="B18" s="85" t="s">
        <v>101</v>
      </c>
      <c r="C18" s="85" t="s">
        <v>102</v>
      </c>
      <c r="D18" s="42"/>
      <c r="E18" s="88">
        <v>-20907022</v>
      </c>
      <c r="F18" s="86">
        <v>0</v>
      </c>
      <c r="G18" s="86">
        <f t="shared" si="3"/>
        <v>1245656</v>
      </c>
      <c r="H18" s="88">
        <v>-19661366</v>
      </c>
      <c r="I18" s="70" t="s">
        <v>250</v>
      </c>
      <c r="J18" s="42">
        <f t="shared" si="4"/>
        <v>203</v>
      </c>
    </row>
    <row r="19" spans="1:10" ht="14.5">
      <c r="A19" s="42">
        <v>204</v>
      </c>
      <c r="B19" s="85" t="s">
        <v>103</v>
      </c>
      <c r="C19" s="85" t="s">
        <v>104</v>
      </c>
      <c r="D19" s="42"/>
      <c r="E19" s="88">
        <v>-13733438</v>
      </c>
      <c r="F19" s="86">
        <v>0</v>
      </c>
      <c r="G19" s="86">
        <f t="shared" si="3"/>
        <v>570760</v>
      </c>
      <c r="H19" s="88">
        <v>-13162678</v>
      </c>
      <c r="I19" s="70" t="s">
        <v>250</v>
      </c>
      <c r="J19" s="42">
        <f t="shared" si="4"/>
        <v>204</v>
      </c>
    </row>
    <row r="20" spans="1:10" ht="14.5">
      <c r="A20" s="42">
        <v>205</v>
      </c>
      <c r="B20" s="85" t="s">
        <v>105</v>
      </c>
      <c r="C20" s="85" t="s">
        <v>106</v>
      </c>
      <c r="D20" s="42"/>
      <c r="E20" s="88">
        <v>-39299313</v>
      </c>
      <c r="F20" s="86">
        <v>0</v>
      </c>
      <c r="G20" s="86">
        <f t="shared" si="3"/>
        <v>2259082</v>
      </c>
      <c r="H20" s="88">
        <v>-37040231</v>
      </c>
      <c r="I20" s="70" t="s">
        <v>250</v>
      </c>
      <c r="J20" s="42">
        <f t="shared" si="4"/>
        <v>205</v>
      </c>
    </row>
    <row r="21" spans="1:10" ht="14.5">
      <c r="A21" s="42">
        <v>206</v>
      </c>
      <c r="B21" s="85" t="s">
        <v>63</v>
      </c>
      <c r="C21" s="45" t="s">
        <v>64</v>
      </c>
      <c r="D21" s="42"/>
      <c r="E21" s="88">
        <v>-2959127</v>
      </c>
      <c r="F21" s="86">
        <v>0</v>
      </c>
      <c r="G21" s="86">
        <f t="shared" si="3"/>
        <v>181920</v>
      </c>
      <c r="H21" s="88">
        <v>-2777207</v>
      </c>
      <c r="I21" s="70" t="s">
        <v>250</v>
      </c>
      <c r="J21" s="42">
        <f t="shared" si="4"/>
        <v>206</v>
      </c>
    </row>
    <row r="22" spans="1:10" ht="14.5">
      <c r="A22" s="42">
        <v>207</v>
      </c>
      <c r="B22" s="85" t="s">
        <v>107</v>
      </c>
      <c r="C22" s="85" t="s">
        <v>108</v>
      </c>
      <c r="D22" s="42"/>
      <c r="E22" s="88">
        <v>-10431766</v>
      </c>
      <c r="F22" s="86">
        <v>0</v>
      </c>
      <c r="G22" s="86">
        <f t="shared" si="3"/>
        <v>500403</v>
      </c>
      <c r="H22" s="88">
        <v>-9931363</v>
      </c>
      <c r="I22" s="70" t="s">
        <v>250</v>
      </c>
      <c r="J22" s="42">
        <f t="shared" si="4"/>
        <v>207</v>
      </c>
    </row>
    <row r="23" spans="1:10" ht="14.5">
      <c r="A23" s="42">
        <v>208</v>
      </c>
      <c r="B23" s="85" t="s">
        <v>109</v>
      </c>
      <c r="C23" s="85" t="s">
        <v>110</v>
      </c>
      <c r="D23" s="42"/>
      <c r="E23" s="88">
        <v>-3625791</v>
      </c>
      <c r="F23" s="86">
        <v>0</v>
      </c>
      <c r="G23" s="86">
        <f t="shared" si="3"/>
        <v>162358</v>
      </c>
      <c r="H23" s="88">
        <v>-3463433</v>
      </c>
      <c r="I23" s="70" t="s">
        <v>250</v>
      </c>
      <c r="J23" s="42">
        <f t="shared" si="4"/>
        <v>208</v>
      </c>
    </row>
    <row r="24" spans="1:10" ht="14.5">
      <c r="A24" s="42">
        <v>209</v>
      </c>
      <c r="B24" s="85" t="s">
        <v>111</v>
      </c>
      <c r="C24" s="85" t="s">
        <v>112</v>
      </c>
      <c r="D24" s="42"/>
      <c r="E24" s="88">
        <v>-726639</v>
      </c>
      <c r="F24" s="86">
        <v>0</v>
      </c>
      <c r="G24" s="86">
        <f t="shared" si="3"/>
        <v>32348</v>
      </c>
      <c r="H24" s="88">
        <v>-694291</v>
      </c>
      <c r="I24" s="70" t="s">
        <v>250</v>
      </c>
      <c r="J24" s="42">
        <f t="shared" si="4"/>
        <v>209</v>
      </c>
    </row>
    <row r="25" spans="1:10" ht="15" thickBot="1">
      <c r="A25" s="42">
        <v>210</v>
      </c>
      <c r="B25" s="89" t="s">
        <v>113</v>
      </c>
      <c r="C25" s="90"/>
      <c r="D25" s="85"/>
      <c r="E25" s="91">
        <f>SUM(E15:E24)</f>
        <v>-101905954</v>
      </c>
      <c r="F25" s="91">
        <f>SUM(F15:F24)</f>
        <v>0</v>
      </c>
      <c r="G25" s="91">
        <f t="shared" si="5" ref="G25:H25">SUM(G15:G24)</f>
        <v>5327460</v>
      </c>
      <c r="H25" s="91">
        <f t="shared" si="5"/>
        <v>-96578494</v>
      </c>
      <c r="I25" s="70" t="s">
        <v>170</v>
      </c>
      <c r="J25" s="42">
        <f t="shared" si="4"/>
        <v>210</v>
      </c>
    </row>
    <row r="26" ht="15" thickTop="1"/>
    <row r="27" spans="3:8" ht="14.5">
      <c r="C27" s="53" t="s">
        <v>234</v>
      </c>
      <c r="H27" s="69"/>
    </row>
    <row r="28" spans="3:8" ht="14.5">
      <c r="C28" s="71"/>
      <c r="G28" s="80"/>
      <c r="H28" s="69"/>
    </row>
  </sheetData>
  <mergeCells count="4">
    <mergeCell ref="A1:I1"/>
    <mergeCell ref="A2:I2"/>
    <mergeCell ref="A3:I3"/>
    <mergeCell ref="A4:I4"/>
  </mergeCells>
  <conditionalFormatting sqref="C10">
    <cfRule type="expression" priority="3" dxfId="0" stopIfTrue="1">
      <formula>#REF!&lt;&gt;""</formula>
    </cfRule>
  </conditionalFormatting>
  <conditionalFormatting sqref="C11">
    <cfRule type="expression" priority="2" dxfId="0" stopIfTrue="1">
      <formula>#REF!&lt;&gt;""</formula>
    </cfRule>
  </conditionalFormatting>
  <conditionalFormatting sqref="C12">
    <cfRule type="expression" priority="1" dxfId="0" stopIfTrue="1">
      <formula>#REF!&lt;&gt;""</formula>
    </cfRule>
  </conditionalFormatting>
  <pageMargins left="0.7" right="0.7" top="0.75" bottom="0.75" header="0.3" footer="0.3"/>
  <pageSetup horizontalDpi="1200" verticalDpi="1200" orientation="landscape" scale="73" r:id="rId1"/>
  <headerFooter>
    <oddHeader>&amp;RDocket No. ER20-2878-000, et al.- Annual Update RY2024
&amp;F</oddHeader>
  </headerFooter>
  <customProperties>
    <customPr name="_pios_id" r:id="rId2"/>
  </customPropertie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3609C5199AE40B0C8A1B9586D8961" ma:contentTypeVersion="17" ma:contentTypeDescription="Create a new document." ma:contentTypeScope="" ma:versionID="2c9672caac81e3695069e593100cd45d">
  <xsd:schema xmlns:xsd="http://www.w3.org/2001/XMLSchema" xmlns:xs="http://www.w3.org/2001/XMLSchema" xmlns:p="http://schemas.microsoft.com/office/2006/metadata/properties" xmlns:ns2="97e57212-3e02-407f-8b2d-05f7d7f19b15" xmlns:ns3="54d2ddc9-e9d1-4372-9b24-6a2b5c99b697" xmlns:ns4="e88bc686-2a5a-4a8c-98ae-cb9429efaf58" targetNamespace="http://schemas.microsoft.com/office/2006/metadata/properties" ma:root="true" ma:fieldsID="3e8df36792ddf9a89cfb384edeabdc99" ns2:_="" ns3:_="" ns4:_="">
    <xsd:import namespace="97e57212-3e02-407f-8b2d-05f7d7f19b15"/>
    <xsd:import namespace="54d2ddc9-e9d1-4372-9b24-6a2b5c99b697"/>
    <xsd:import namespace="e88bc686-2a5a-4a8c-98ae-cb9429efaf58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 ma:readOnly="false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55729ee-09ea-4683-9021-30fabac2bab5}" ma:internalName="TaxCatchAll" ma:showField="CatchAllData" ma:web="e88bc686-2a5a-4a8c-98ae-cb9429ef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55729ee-09ea-4683-9021-30fabac2bab5}" ma:internalName="TaxCatchAllLabel" ma:readOnly="true" ma:showField="CatchAllDataLabel" ma:web="e88bc686-2a5a-4a8c-98ae-cb9429ef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2ddc9-e9d1-4372-9b24-6a2b5c99b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bc686-2a5a-4a8c-98ae-cb9429efa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4.xml><?xml version="1.0" encoding="utf-8"?>
<?mso-contentType ?>
<SharedContentType xmlns="Microsoft.SharePoint.Taxonomy.ContentTypeSync" SourceId="b06c99b3-cd83-43e5-b4c1-d62f316c1e37" ContentTypeId="0x0101" PreviousValue="false" LastSyncTimeStamp="2020-01-27T23:41:31.003Z"/>
</file>

<file path=customXml/itemProps1.xml><?xml version="1.0" encoding="utf-8"?>
<ds:datastoreItem xmlns:ds="http://schemas.openxmlformats.org/officeDocument/2006/customXml" ds:itemID="{9B52D42F-2128-4CEA-8B64-52E83FDC7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54d2ddc9-e9d1-4372-9b24-6a2b5c99b697"/>
    <ds:schemaRef ds:uri="e88bc686-2a5a-4a8c-98ae-cb9429efa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8456D5-D8B6-42A9-A08E-9662A32CD9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2C867-CF13-4D6B-87F8-5AD6EF5F20FB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97e57212-3e02-407f-8b2d-05f7d7f19b15"/>
    <ds:schemaRef ds:uri="e88bc686-2a5a-4a8c-98ae-cb9429efaf5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4d2ddc9-e9d1-4372-9b24-6a2b5c99b69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83BBE8-A04E-4AA9-B9F4-8ECA69E2452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geRecordCategory">
    <vt:lpwstr/>
  </property>
  <property fmtid="{D5CDD505-2E9C-101B-9397-08002B2CF9AE}" pid="3" name="ContentTypeId">
    <vt:lpwstr>0x01010074E3609C5199AE40B0C8A1B9586D8961</vt:lpwstr>
  </property>
</Properties>
</file>