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orkbook.xml" ContentType="application/vnd.openxmlformats-officedocument.spreadsheetml.sheet.main+xml"/>
  <Override PartName="/xl/worksheets/sheet1.xml" ContentType="application/vnd.openxmlformats-officedocument.spreadsheetml.worksheet+xml"/>
  <Override PartName="/xl/customProperty1.bin" ContentType="application/vnd.openxmlformats-officedocument.spreadsheetml.customProperty"/>
  <Override PartName="/xl/worksheets/sheet2.xml" ContentType="application/vnd.openxmlformats-officedocument.spreadsheetml.worksheet+xml"/>
  <Override PartName="/xl/customProperty2.bin" ContentType="application/vnd.openxmlformats-officedocument.spreadsheetml.customProperty"/>
  <Override PartName="/xl/worksheets/sheet3.xml" ContentType="application/vnd.openxmlformats-officedocument.spreadsheetml.worksheet+xml"/>
  <Override PartName="/xl/customProperty3.bin" ContentType="application/vnd.openxmlformats-officedocument.spreadsheetml.customProperty"/>
  <Override PartName="/xl/worksheets/sheet4.xml" ContentType="application/vnd.openxmlformats-officedocument.spreadsheetml.worksheet+xml"/>
  <Override PartName="/xl/customProperty4.bin" ContentType="application/vnd.openxmlformats-officedocument.spreadsheetml.customProperty"/>
  <Override PartName="/xl/worksheets/sheet5.xml" ContentType="application/vnd.openxmlformats-officedocument.spreadsheetml.worksheet+xml"/>
  <Override PartName="/xl/customProperty5.bin" ContentType="application/vnd.openxmlformats-officedocument.spreadsheetml.customProperty"/>
  <Override PartName="/xl/worksheets/sheet6.xml" ContentType="application/vnd.openxmlformats-officedocument.spreadsheetml.worksheet+xml"/>
  <Override PartName="/xl/customProperty6.bin" ContentType="application/vnd.openxmlformats-officedocument.spreadsheetml.customProperty"/>
  <Override PartName="/xl/worksheets/sheet7.xml" ContentType="application/vnd.openxmlformats-officedocument.spreadsheetml.worksheet+xml"/>
  <Override PartName="/xl/customProperty7.bin" ContentType="application/vnd.openxmlformats-officedocument.spreadsheetml.customProperty"/>
  <Override PartName="/xl/worksheets/sheet8.xml" ContentType="application/vnd.openxmlformats-officedocument.spreadsheetml.worksheet+xml"/>
  <Override PartName="/xl/customProperty8.bin" ContentType="application/vnd.openxmlformats-officedocument.spreadsheetml.customProperty"/>
  <Override PartName="/xl/worksheets/sheet9.xml" ContentType="application/vnd.openxmlformats-officedocument.spreadsheetml.worksheet+xml"/>
  <Override PartName="/xl/customProperty9.bin" ContentType="application/vnd.openxmlformats-officedocument.spreadsheetml.customProperty"/>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xr10="http://schemas.microsoft.com/office/spreadsheetml/2016/revision10" xmlns:x15="http://schemas.microsoft.com/office/spreadsheetml/2010/11/main" xmlns:mc="http://schemas.openxmlformats.org/markup-compatibility/2006" xmlns:xr="http://schemas.microsoft.com/office/spreadsheetml/2014/revision" xmlns:xr2="http://schemas.microsoft.com/office/spreadsheetml/2015/revision2" xmlns:xr6="http://schemas.microsoft.com/office/spreadsheetml/2016/revision6" mc:Ignorable="x15 xr xr6 xr10 xr2">
  <fileVersion appName="xl" lastEdited="7" lowestEdited="7" rupBuild="26626"/>
  <workbookPr filterPrivacy="1" defaultThemeVersion="124226"/>
  <bookViews>
    <workbookView xWindow="1360" yWindow="1050" windowWidth="13010" windowHeight="9150" activeTab="3"/>
  </bookViews>
  <sheets>
    <sheet name="ToC" sheetId="8" r:id="rId2"/>
    <sheet name="1" sheetId="1" r:id="rId3"/>
    <sheet name="2" sheetId="2" r:id="rId4"/>
    <sheet name="3" sheetId="3" r:id="rId5"/>
    <sheet name="4" sheetId="4" r:id="rId6"/>
    <sheet name="5" sheetId="11" r:id="rId7"/>
    <sheet name="6" sheetId="6" r:id="rId8"/>
    <sheet name="7" sheetId="9" r:id="rId9"/>
    <sheet name="8" sheetId="10" r:id="rId10"/>
  </sheets>
  <definedNames>
    <definedName name="______________foo4" localSheetId="2">{"Summary","1",FALSE,"Summary"}</definedName>
    <definedName name="______________foo4" localSheetId="4">{"Summary","1",FALSE,"Summary"}</definedName>
    <definedName name="______________foo4" localSheetId="5">{"Summary","1",FALSE,"Summary"}</definedName>
    <definedName name="______________foo4" localSheetId="6">{"Summary","1",FALSE,"Summary"}</definedName>
    <definedName name="______________foo4" localSheetId="0">{"Summary","1",FALSE,"Summary"}</definedName>
    <definedName name="______________foo4">{"Summary","1",FALSE,"Summary"}</definedName>
    <definedName name="__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4" localSheetId="2">{"Summary","1",FALSE,"Summary"}</definedName>
    <definedName name="_____________foo4" localSheetId="4">{"Summary","1",FALSE,"Summary"}</definedName>
    <definedName name="_____________foo4" localSheetId="5">{"Summary","1",FALSE,"Summary"}</definedName>
    <definedName name="_____________foo4" localSheetId="6">{"Summary","1",FALSE,"Summary"}</definedName>
    <definedName name="_____________foo4" localSheetId="0">{"Summary","1",FALSE,"Summary"}</definedName>
    <definedName name="_____________foo4">{"Summary","1",FALSE,"Summary"}</definedName>
    <definedName name="_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4" localSheetId="2">{"Summary","1",FALSE,"Summary"}</definedName>
    <definedName name="____________foo4" localSheetId="4">{"Summary","1",FALSE,"Summary"}</definedName>
    <definedName name="____________foo4" localSheetId="5">{"Summary","1",FALSE,"Summary"}</definedName>
    <definedName name="____________foo4" localSheetId="6">{"Summary","1",FALSE,"Summary"}</definedName>
    <definedName name="____________foo4" localSheetId="0">{"Summary","1",FALSE,"Summary"}</definedName>
    <definedName name="____________foo4">{"Summary","1",FALSE,"Summary"}</definedName>
    <definedName name="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4" localSheetId="2">{"Summary","1",FALSE,"Summary"}</definedName>
    <definedName name="___________foo4" localSheetId="4">{"Summary","1",FALSE,"Summary"}</definedName>
    <definedName name="___________foo4" localSheetId="5">{"Summary","1",FALSE,"Summary"}</definedName>
    <definedName name="___________foo4" localSheetId="6">{"Summary","1",FALSE,"Summary"}</definedName>
    <definedName name="___________foo4" localSheetId="0">{"Summary","1",FALSE,"Summary"}</definedName>
    <definedName name="___________foo4">{"Summary","1",FALSE,"Summary"}</definedName>
    <definedName name="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4" localSheetId="2">{"Summary","1",FALSE,"Summary"}</definedName>
    <definedName name="__________foo4" localSheetId="4">{"Summary","1",FALSE,"Summary"}</definedName>
    <definedName name="__________foo4" localSheetId="5">{"Summary","1",FALSE,"Summary"}</definedName>
    <definedName name="__________foo4" localSheetId="6">{"Summary","1",FALSE,"Summary"}</definedName>
    <definedName name="__________foo4" localSheetId="0">{"Summary","1",FALSE,"Summary"}</definedName>
    <definedName name="__________foo4">{"Summary","1",FALSE,"Summary"}</definedName>
    <definedName name="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4" localSheetId="2">{"Summary","1",FALSE,"Summary"}</definedName>
    <definedName name="_________foo4" localSheetId="4">{"Summary","1",FALSE,"Summary"}</definedName>
    <definedName name="_________foo4" localSheetId="5">{"Summary","1",FALSE,"Summary"}</definedName>
    <definedName name="_________foo4" localSheetId="6">{"Summary","1",FALSE,"Summary"}</definedName>
    <definedName name="_________foo4" localSheetId="7">{"Summary","1",FALSE,"Summary"}</definedName>
    <definedName name="_________foo4" localSheetId="0">{"Summary","1",FALSE,"Summary"}</definedName>
    <definedName name="_________foo4">{"Summary","1",FALSE,"Summary"}</definedName>
    <definedName name="_________lfjldjfldjlfjldj" localSheetId="2">{"Summary","1",FALSE,"Summary"}</definedName>
    <definedName name="_________lfjldjfldjlfjldj" localSheetId="0">{"Summary","1",FALSE,"Summary"}</definedName>
    <definedName name="_________lfjldjfldjlfjldj">{"Summary","1",FALSE,"Summary"}</definedName>
    <definedName name="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4" localSheetId="2">{"Summary","1",FALSE,"Summary"}</definedName>
    <definedName name="________foo4" localSheetId="4">{"Summary","1",FALSE,"Summary"}</definedName>
    <definedName name="________foo4" localSheetId="5">{"Summary","1",FALSE,"Summary"}</definedName>
    <definedName name="________foo4" localSheetId="6">{"Summary","1",FALSE,"Summary"}</definedName>
    <definedName name="________foo4" localSheetId="0">{"Summary","1",FALSE,"Summary"}</definedName>
    <definedName name="________foo4">{"Summary","1",FALSE,"Summary"}</definedName>
    <definedName name="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4" localSheetId="2">{"Summary","1",FALSE,"Summary"}</definedName>
    <definedName name="_______foo4" localSheetId="4">{"Summary","1",FALSE,"Summary"}</definedName>
    <definedName name="_______foo4" localSheetId="5">{"Summary","1",FALSE,"Summary"}</definedName>
    <definedName name="_______foo4" localSheetId="6">{"Summary","1",FALSE,"Summary"}</definedName>
    <definedName name="_______foo4" localSheetId="7">{"Summary","1",FALSE,"Summary"}</definedName>
    <definedName name="_______foo4" localSheetId="0">{"Summary","1",FALSE,"Summary"}</definedName>
    <definedName name="_______foo4">{"Summary","1",FALSE,"Summary"}</definedName>
    <definedName name="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4" localSheetId="2">{"Summary","1",FALSE,"Summary"}</definedName>
    <definedName name="______foo4" localSheetId="4">{"Summary","1",FALSE,"Summary"}</definedName>
    <definedName name="______foo4" localSheetId="5">{"Summary","1",FALSE,"Summary"}</definedName>
    <definedName name="______foo4" localSheetId="6">{"Summary","1",FALSE,"Summary"}</definedName>
    <definedName name="______foo4" localSheetId="7">{"Summary","1",FALSE,"Summary"}</definedName>
    <definedName name="______foo4" localSheetId="0">{"Summary","1",FALSE,"Summary"}</definedName>
    <definedName name="______foo4">{"Summary","1",FALSE,"Summary"}</definedName>
    <definedName name="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4" localSheetId="2">{"Summary","1",FALSE,"Summary"}</definedName>
    <definedName name="_____foo4" localSheetId="4">{"Summary","1",FALSE,"Summary"}</definedName>
    <definedName name="_____foo4" localSheetId="5">{"Summary","1",FALSE,"Summary"}</definedName>
    <definedName name="_____foo4" localSheetId="6">{"Summary","1",FALSE,"Summary"}</definedName>
    <definedName name="_____foo4" localSheetId="7">{"Summary","1",FALSE,"Summary"}</definedName>
    <definedName name="_____foo4" localSheetId="0">{"Summary","1",FALSE,"Summary"}</definedName>
    <definedName name="_____foo4">{"Summary","1",FALSE,"Summary"}</definedName>
    <definedName name="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4" localSheetId="2">{"Summary","1",FALSE,"Summary"}</definedName>
    <definedName name="____foo4" localSheetId="4">{"Summary","1",FALSE,"Summary"}</definedName>
    <definedName name="____foo4" localSheetId="5">{"Summary","1",FALSE,"Summary"}</definedName>
    <definedName name="____foo4" localSheetId="6">{"Summary","1",FALSE,"Summary"}</definedName>
    <definedName name="____foo4" localSheetId="7">{"Summary","1",FALSE,"Summary"}</definedName>
    <definedName name="____foo4" localSheetId="0">{"Summary","1",FALSE,"Summary"}</definedName>
    <definedName name="____foo4">{"Summary","1",FALSE,"Summary"}</definedName>
    <definedName name="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4" localSheetId="2">{"Summary","1",FALSE,"Summary"}</definedName>
    <definedName name="___foo4" localSheetId="4">{"Summary","1",FALSE,"Summary"}</definedName>
    <definedName name="___foo4" localSheetId="5">{"Summary","1",FALSE,"Summary"}</definedName>
    <definedName name="___foo4" localSheetId="6">{"Summary","1",FALSE,"Summary"}</definedName>
    <definedName name="___foo4" localSheetId="7">{"Summary","1",FALSE,"Summary"}</definedName>
    <definedName name="___foo4" localSheetId="0">{"Summary","1",FALSE,"Summary"}</definedName>
    <definedName name="___foo4">{"Summary","1",FALSE,"Summary"}</definedName>
    <definedName name="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4" localSheetId="2">{"Summary","1",FALSE,"Summary"}</definedName>
    <definedName name="__foo4" localSheetId="4">{"Summary","1",FALSE,"Summary"}</definedName>
    <definedName name="__foo4" localSheetId="5">{"Summary","1",FALSE,"Summary"}</definedName>
    <definedName name="__foo4" localSheetId="6">{"Summary","1",FALSE,"Summary"}</definedName>
    <definedName name="__foo4" localSheetId="7">{"Summary","1",FALSE,"Summary"}</definedName>
    <definedName name="__foo4" localSheetId="0">{"Summary","1",FALSE,"Summary"}</definedName>
    <definedName name="__foo4">{"Summary","1",FALSE,"Summary"}</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4" localSheetId="2">{"Summary","1",FALSE,"Summary"}</definedName>
    <definedName name="_foo4" localSheetId="4">{"Summary","1",FALSE,"Summary"}</definedName>
    <definedName name="_foo4" localSheetId="5">{"Summary","1",FALSE,"Summary"}</definedName>
    <definedName name="_foo4" localSheetId="6">{"Summary","1",FALSE,"Summary"}</definedName>
    <definedName name="_foo4" localSheetId="7">{"Summary","1",FALSE,"Summary"}</definedName>
    <definedName name="_foo4" localSheetId="0">{"Summary","1",FALSE,"Summary"}</definedName>
    <definedName name="_foo4">{"Summary","1",FALSE,"Summary"}</definedName>
    <definedName name="_Order">0</definedName>
    <definedName name="_Order1">255</definedName>
    <definedName name="_Order2">255</definedName>
    <definedName name="_prelim"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prelim"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prelim">{"Spreadsheet9-16","9",FALSE,"Scenarios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Regression_Int">1</definedName>
    <definedName name="ADF_GMMa">44</definedName>
    <definedName name="AFRRCol">24</definedName>
    <definedName name="AS2DocOpenMode">"AS2DocumentEdit"</definedName>
    <definedName name="AvailPenaltyNAwhenRTRMRcall">51</definedName>
    <definedName name="BPCEnvironment" localSheetId="1">RIGHT(_XLL.EVSVR(),LEN(_XLL.EVSVR())-FIND("//",_XLL.EVSVR())-1)</definedName>
    <definedName name="BPCEnvironment" localSheetId="2">RIGHT(_XLL.EVSVR(),LEN(_XLL.EVSVR())-FIND("//",_XLL.EVSVR())-1)</definedName>
    <definedName name="BPCEnvironment" localSheetId="4">RIGHT(_XLL.EVSVR(),LEN(_XLL.EVSVR())-FIND("//",_XLL.EVSVR())-1)</definedName>
    <definedName name="BPCEnvironment" localSheetId="5">RIGHT(_XLL.EVSVR(),LEN(_XLL.EVSVR())-FIND("//",_XLL.EVSVR())-1)</definedName>
    <definedName name="BPCEnvironment" localSheetId="6">RIGHT(_XLL.EVSVR(),LEN(_XLL.EVSVR())-FIND("//",_XLL.EVSVR())-1)</definedName>
    <definedName name="BPCEnvironment">RIGHT(_XLL.EVSVR(),LEN(_XLL.EVSVR())-FIND("//",_XLL.EVSVR())-1)</definedName>
    <definedName name="CapacityCol">3</definedName>
    <definedName name="CapCostCol">25</definedName>
    <definedName name="CBWorkbookPriority">-652672306</definedName>
    <definedName name="CIQWBGuid">"5c45d50c-fbb0-4040-9a33-7ec34da71b69"</definedName>
    <definedName name="ConditionCol">26</definedName>
    <definedName name="CV">1.02</definedName>
    <definedName name="D1_A_col">32</definedName>
    <definedName name="D1_B_col">33</definedName>
    <definedName name="D1_C_col">34</definedName>
    <definedName name="D1_D_col">35</definedName>
    <definedName name="D1_E_col">36</definedName>
    <definedName name="df">1</definedName>
    <definedName name="DNisFinal">49</definedName>
    <definedName name="ED">"3W3Y8WU9D4KB8I8XZYLB5WWMT"</definedName>
    <definedName name="EPMWorkbookOptions_1">"rTAAAB+LCAAAAAAABADtW21vokoU/r7J/gfDd3kRfGuoGxbRmiAQwPZumoaMMFayCtwBa/vv74hYQWnXdV0jXpqmJXNe5szDc84ZcOS/vc5nlReIQtf3bgmGpIkK9Gzfcb3nW2IRTapMg/jW+fqFf/DRz7Hv/1SDCKuGFWznhTevoXtLTKMouKGo5XJJLlnSR89UjaYZ6p+hbNhTOAdV1wsj4NmQeLdyfm1F4FkrFV70PQ/aqzlNX1wgBL3o"</definedName>
    <definedName name="EPMWorkbookOptions_2">"3oXLWJgRd0EEklE8roA5XM/2PlME58ECufFUoxAiDcEJxP5sSOKAiI7V04bWd01UHhjaekyMkO3AcBqCgKbpGmnP/IVDBs+QtP35TQuPUVhEjQOberIetb6E/8pSX5Dx/wmYhfCJp1aRbOMSgmDm2iCF4cHxbXxkvaSGk2V34gh2Jl6DtcWvQn0ounMdB3pddw69MA7zY9VtiGFGB2sZU3/57kP0Zz7qRGgBeSpH8JlpvIocy73VJYaYEBF8"</definedName>
    <definedName name="EPMWorkbookOptions_3">"jXrgxUduhOOK78PaeE92gH3PRWGUCiBfvuPoPcqPATpUK6038tx/FzBeuagONUH5wVN5ws98rBHHaV2nGbbFpBzk3YvYVkUORB2ap9YXud7DYAbeNOQHEEVvHa7ZZmsTrlEdN8dMlavRzeq40WarTnvSBEwLAACd1cxZqxzHMggjA85whkNnCOdjXKhy1LKkzFXAKmv7FEyPCYhP5KMm6JJi3jGry77EWKKqGDh390w+cH3nQgSQPX3bqlZw"</definedName>
    <definedName name="EPMWorkbookOptions_4">"abzx3NktseIOsZNEn9/dw2x56leLPiEq9RbdKFHZReVOlbslKnmolICkS4qh1YoOCE8dUotT7eTvtb6RjpEV/6D30TSH926Htz7mN1ofU2/UJ3A8qdYbDodb36RdbdUhrNIA1jhn3OSaY/YSWl8CYpaoI+P/m7i5gMhi0fG4oLy1BFE0j85alq3XOY47PGtrV5i1MYRZiuJqFv8UnainxARvyQrfcE+JB1dyZA8TwxTMouNxOcW9K5iCoYtH"</definedName>
    <definedName name="EPMWorkbookOptions_5">"V/dGk6Fbrebh1Z29vuqeYJilqamagmyJ1kZYcMb+BWy0a8HmcrK5J6sPf/J41Wiw7G88X3HXl8srBHf2JLJqDJR+SdLcMI8gaV/Xzvj6u359HMUA7m6bdU3VBVMqOklPhkjfUlSlhGMDxz2+GOlS4V93X04RGyimqJ6xjDWur4zFEGZ5KsiyhYclHQsKTtUTojK4imJ2OblrDobSGVO3eX0fwK8QzHK0RjMcKWh60Vl6YkSGQolIGpE62ZO+"</definedName>
    <definedName name="EPMWorkbookOptions_6">"l4hkOFIissuRrlS+E8oP84hudy/pxkBVztjwWte3V01A3NmtiuUHEflhHkHToSQYq0fUM/K0fX083aCI2Yl/f5iFPxZyQoIeoJSJJl+Jp/IOcWdGN+rY2/4p9/Tg/sl4XocTBMOp6qkB9DZnoLODsZ44gwCtnKqeAV7gRnN3ONbdfAUA0zKKYdxo7wuy+ksnuWv8ILwHyAXjGRxC9Lz1sDf+9cvWbfKVg85/M5KLQK0wAAA="</definedName>
    <definedName name="EV__EVCOM_OPTIONS__">8</definedName>
    <definedName name="EV__EXPOPTIONS__">1</definedName>
    <definedName name="EV__LASTREFTIME__">"(GMT-08:00)6/5/2012 10:44:54 AM"</definedName>
    <definedName name="EV__LOCKEDCVW__FERC_TRANS_AG">"ALL_COST_INDICATOR,TOTAL_P_DATASRC,ALLFERC,ALLDPT,ALLRSC,ALLCSTELEM,XXXX.INP,ACT,PERIODIC,"</definedName>
    <definedName name="EV__LOCKEDCVW__FERC_TRANS_MO">"TOTAL_P_DATASRC,ALLFERC,ALLFID,ALLMAT,99,CH_7_ENVIRONMENT_E,C_RECEIVER_CC_NA,ALLRSC,2016.INP,ACT,PERIODIC,"</definedName>
    <definedName name="EV__LOCKSTATUS__">4</definedName>
    <definedName name="EV__MAXEXPCOLS__">100</definedName>
    <definedName name="EV__MAXEXPROWS__">1000</definedName>
    <definedName name="EV__MEMORYCVW__">0</definedName>
    <definedName name="EV__WBEVMODE__">0</definedName>
    <definedName name="EV__WBREFOPTIONS__">134217735</definedName>
    <definedName name="EV__WBVERSION__">0</definedName>
    <definedName name="Exp_FEqn">46</definedName>
    <definedName name="FilterM">"M"</definedName>
    <definedName name="foo"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foo">{"spreadsheet1-8","1",FALSE,"Scenarios 1-8";"spreadsheet1-8","2",FALSE,"Scenarios 1-8";"spreadsheet1-8","3",FALSE,"Scenarios 1-8";"spreadsheet1-8","4",FALSE,"Scenarios 1-8";"spreadsheet1-8","5",FALSE,"Scenarios 1-8";"spreadsheet1-8","6",FALSE,"Scenarios 1-8";"spreadsheet1-8","7",FALSE,"Scenarios 1-8";"spreadsheet1-8","8",FALSE,"Scenarios 1-8"}</definedName>
    <definedName name="FuelType">45</definedName>
    <definedName name="GeoStmPriceCol">27</definedName>
    <definedName name="heat_val">1.02</definedName>
    <definedName name="HrlyAvailChargeCol">20</definedName>
    <definedName name="HrlyCapItemChargeCol">21</definedName>
    <definedName name="HrlyPenaltyRateCol">22</definedName>
    <definedName name="HrlySurchargePenaltyCol">23</definedName>
    <definedName name="HTML_CodePage">1252</definedName>
    <definedName name="HTML_Control">{"'DETAILS'!$A$5:$DP$44","'DETAILS'!$A$5:$DP$45"}</definedName>
    <definedName name="HTML_Description">""</definedName>
    <definedName name="HTML_Email">"rgriffin@Levi.com"</definedName>
    <definedName name="HTML_Header">"DETAILS"</definedName>
    <definedName name="HTML_LastUpdate">"7/21/00"</definedName>
    <definedName name="HTML_LineAfter">FALSE</definedName>
    <definedName name="HTML_LineBefore">FALSE</definedName>
    <definedName name="HTML_Name">"Rich Griffin x 1-5822"</definedName>
    <definedName name="HTML_OBDlg2">TRUE</definedName>
    <definedName name="HTML_OBDlg4">TRUE</definedName>
    <definedName name="HTML_OS">0</definedName>
    <definedName name="HTML_PathFile">"C:\My Documents\MyHTML.htm"</definedName>
    <definedName name="HTML_Title">"32CCSS3Q2001"</definedName>
    <definedName name="HydroNumofUnits">52</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41780.7911111111</definedName>
    <definedName name="IQ_NTM">6000</definedName>
    <definedName name="IQ_QTD">750000</definedName>
    <definedName name="IQ_TODAY">0</definedName>
    <definedName name="IQ_WEEK">50000</definedName>
    <definedName name="IQ_YTD">3000</definedName>
    <definedName name="IQ_YTDMONTH">130000</definedName>
    <definedName name="jn">{"Spreadsheet9-16","9",FALSE,"Scenarios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junk">"S:\23150\06RET\Transformation\"</definedName>
    <definedName name="junk1">"Will Kane"</definedName>
    <definedName name="kj">{"Summary","1",FALSE,"Summary"}</definedName>
    <definedName name="MaxGenCol">18</definedName>
    <definedName name="MaxMonthMWh">48</definedName>
    <definedName name="MaxServHrs">19</definedName>
    <definedName name="MaxStarts">50</definedName>
    <definedName name="MEWarning">1</definedName>
    <definedName name="MotoringPowerCol">41</definedName>
    <definedName name="Note">"* (Amount requiring additional detail) Included within each Priority Category"</definedName>
    <definedName name="Num_of_prepaid_startups_col">28</definedName>
    <definedName name="Pal_Workbook_GUID">"SRRJ62F7XALIJVNC892ZVR2F"</definedName>
    <definedName name="PDA">"Prioritization Discussion Amount*"</definedName>
    <definedName name="PGE_FTyp">45</definedName>
    <definedName name="PMs">"3XN5FMTC8H3J5YOVEA8EJAJW5"</definedName>
    <definedName name="Prepaid_startup_charge_col">30</definedName>
    <definedName name="Prepaid_startup_cost_col">29</definedName>
    <definedName name="_xlnm.Print_Area" localSheetId="1">'1'!$A$1:$G$21</definedName>
    <definedName name="_xlnm.Print_Area" localSheetId="2">'2'!$A$1:$L$23</definedName>
    <definedName name="_xlnm.Print_Area" localSheetId="3">'3'!$A$1:$N$41</definedName>
    <definedName name="_xlnm.Print_Area" localSheetId="4">'4'!$A$1:$AA$75</definedName>
    <definedName name="_xlnm.Print_Area" localSheetId="5">'5'!$A$1:$U$42</definedName>
    <definedName name="_xlnm.Print_Area" localSheetId="6">'6'!$A$1:$U$71</definedName>
    <definedName name="_xlnm.Print_Area" localSheetId="7">'7'!$A$1:$D$67</definedName>
    <definedName name="_xlnm.Print_Area" localSheetId="8">'8'!$A$1:$D$60</definedName>
    <definedName name="_xlnm.Print_Area" localSheetId="0">ToC!$A$1:$B$15</definedName>
    <definedName name="RampRateCol">14</definedName>
    <definedName name="RelPymtRateCol">15</definedName>
    <definedName name="RES_MTR">1.8</definedName>
    <definedName name="rev" localSheetId="7">'7'!rev</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tandardRecalc">1</definedName>
    <definedName name="RiskUpdateDisplay">TRUE</definedName>
    <definedName name="RiskUseDifferentSeedForEachSim">FALSE</definedName>
    <definedName name="RiskUseFixedSeed">FALSE</definedName>
    <definedName name="RiskUseMultipleCPUs">FALSE</definedName>
    <definedName name="RmrAsNsrRateCol">30</definedName>
    <definedName name="RmrAsRegRateCol">28</definedName>
    <definedName name="RmrAsRRRateCol">32</definedName>
    <definedName name="RmrAsSpinRateCol">29</definedName>
    <definedName name="RmrAsVoltRateCol">31</definedName>
    <definedName name="SAPBEXdnldView">"49BGT7GXT9EX51LLJXMJKZ8Y6"</definedName>
    <definedName name="SAPBEXhrIndnt">1</definedName>
    <definedName name="SAPBEXrevision" localSheetId="2">0</definedName>
    <definedName name="SAPBEXrevision">1</definedName>
    <definedName name="SAPBEXrevision_1">44</definedName>
    <definedName name="SAPBEXsysID">"BPR"</definedName>
    <definedName name="SAPBEXwbID" localSheetId="2">"43TRUWINJ0B3RTBAAR6IMS08L"</definedName>
    <definedName name="SAPBEXwbID">"3X9HFOC6IEQ774D18QANUDMPH"</definedName>
    <definedName name="SAPBEXwbID2">"43PJT8J5QINLSBNFYJLE3ZU45"</definedName>
    <definedName name="SAPEXwbID1">"471C2VSNPC28U9XYPMV2AOH11"</definedName>
    <definedName name="SAPrevision">27</definedName>
    <definedName name="sds" localSheetId="2">{"Summary","1",FALSE,"Summary"}</definedName>
    <definedName name="sds" localSheetId="4">{"Summary","1",FALSE,"Summary"}</definedName>
    <definedName name="sds" localSheetId="5">{"Summary","1",FALSE,"Summary"}</definedName>
    <definedName name="sds" localSheetId="6">{"Summary","1",FALSE,"Summary"}</definedName>
    <definedName name="sds" localSheetId="7">{"Summary","1",FALSE,"Summary"}</definedName>
    <definedName name="sds" localSheetId="0">{"Summary","1",FALSE,"Summary"}</definedName>
    <definedName name="sds">{"Summary","1",FALSE,"Summary"}</definedName>
    <definedName name="sdsb" localSheetId="2">{"Summary","1",FALSE,"Summary"}</definedName>
    <definedName name="sdsb" localSheetId="4">{"Summary","1",FALSE,"Summary"}</definedName>
    <definedName name="sdsb" localSheetId="5">{"Summary","1",FALSE,"Summary"}</definedName>
    <definedName name="sdsb" localSheetId="6">{"Summary","1",FALSE,"Summary"}</definedName>
    <definedName name="sdsb" localSheetId="7">{"Summary","1",FALSE,"Summary"}</definedName>
    <definedName name="sdsb" localSheetId="0">{"Summary","1",FALSE,"Summary"}</definedName>
    <definedName name="sdsb">{"Summary","1",FALSE,"Summary"}</definedName>
    <definedName name="sencount">1</definedName>
    <definedName name="Shutdown_power_req_col">37</definedName>
    <definedName name="solver_lin">0</definedName>
    <definedName name="solver_num">0</definedName>
    <definedName name="solver_typ">1</definedName>
    <definedName name="solver_val">0</definedName>
    <definedName name="ssd"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ssd">{"spreadsheet1-8","1",FALSE,"Scenarios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{"spreadsheet1-8","1",FALSE,"Scenarios 1-8";"spreadsheet1-8","2",FALSE,"Scenarios 1-8";"spreadsheet1-8","3",FALSE,"Scenarios 1-8";"spreadsheet1-8","4",FALSE,"Scenarios 1-8";"spreadsheet1-8","5",FALSE,"Scenarios 1-8";"spreadsheet1-8","6",FALSE,"Scenarios 1-8";"spreadsheet1-8","7",FALSE,"Scenarios 1-8";"spreadsheet1-8","8",FALSE,"Scenarios 1-8"}</definedName>
    <definedName name="Startup_leadtime_gt_72hr_col">38</definedName>
    <definedName name="Startup_leadtime_lt_72_gt_8hr_col">39</definedName>
    <definedName name="Startup_leadtime_lt_8hr_col">40</definedName>
    <definedName name="SummerCapacityCol">2</definedName>
    <definedName name="TableName">"Dummy"</definedName>
    <definedName name="TechDes">47</definedName>
    <definedName name="text">"($ in '000s)"</definedName>
    <definedName name="TP_Foot2">"MAERCKK"</definedName>
    <definedName name="TP_Footer_LTD">"David Lindberg"</definedName>
    <definedName name="TP_Footer_Path">"S:\23150\05RET\exec calcs\Chinn\"</definedName>
    <definedName name="TP_Footer_User">"CORBINP"</definedName>
    <definedName name="TP_Footer_Version">"v3.00"</definedName>
    <definedName name="treeList">"01000000000000000000000000000000000000000000000000000000000000000000000000000000000000000000000000000000000000000000000000000000000000000000000000000000000000000000000000000000000000000000000000000000"</definedName>
    <definedName name="txtMillions">"($ in Millions)"</definedName>
    <definedName name="txtThousands">"($ in Thousands)"</definedName>
    <definedName name="UnitCondition">!$B$1</definedName>
    <definedName name="UP_MW">43</definedName>
    <definedName name="UP_Percent">42</definedName>
    <definedName name="VarOMCostCol">17</definedName>
    <definedName name="WinterCapacityCol">3</definedName>
    <definedName name="wrn.Print._.1_8."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sum1." localSheetId="2">{"Summary","1",FALSE,"Summary"}</definedName>
    <definedName name="wrn.sum1." localSheetId="4">{"Summary","1",FALSE,"Summary"}</definedName>
    <definedName name="wrn.sum1." localSheetId="5">{"Summary","1",FALSE,"Summary"}</definedName>
    <definedName name="wrn.sum1." localSheetId="6">{"Summary","1",FALSE,"Summary"}</definedName>
    <definedName name="wrn.sum1." localSheetId="7">{"Summary","1",FALSE,"Summary"}</definedName>
    <definedName name="wrn.sum1." localSheetId="0">{"Summary","1",FALSE,"Summary"}</definedName>
    <definedName name="wrn.sum1.">{"Summary","1",FALSE,"Summary"}</definedName>
    <definedName name="xh"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xh">{"spreadsheet1-8","1",FALSE,"Scenarios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l" localSheetId="2">{"Summary","1",FALSE,"Summary"}</definedName>
    <definedName name="xl" localSheetId="4">{"Summary","1",FALSE,"Summary"}</definedName>
    <definedName name="xl" localSheetId="5">{"Summary","1",FALSE,"Summary"}</definedName>
    <definedName name="xl" localSheetId="6">{"Summary","1",FALSE,"Summary"}</definedName>
    <definedName name="xl" localSheetId="7">{"Summary","1",FALSE,"Summary"}</definedName>
    <definedName name="xl" localSheetId="0">{"Summary","1",FALSE,"Summary"}</definedName>
    <definedName name="xl">{"Summary","1",FALSE,"Summary"}</definedName>
    <definedName name="Xmax_col">31</definedName>
  </definedNames>
  <calcPr fullCalcOnLoad="1"/>
  <extLst/>
</workbook>
</file>

<file path=xl/sharedStrings.xml><?xml version="1.0" encoding="utf-8"?>
<sst xmlns="http://schemas.openxmlformats.org/spreadsheetml/2006/main" count="661" uniqueCount="383">
  <si>
    <t>Description</t>
  </si>
  <si>
    <t>Asset Retirement Costs</t>
  </si>
  <si>
    <t>ARO</t>
  </si>
  <si>
    <t>Electric General Plant</t>
  </si>
  <si>
    <t>Electric Intangible Plant</t>
  </si>
  <si>
    <t>Gas General Plant</t>
  </si>
  <si>
    <t>Gas Intangible Plant</t>
  </si>
  <si>
    <t>Gas and Electric Common Plant</t>
  </si>
  <si>
    <t>Asset Class</t>
  </si>
  <si>
    <t>TRANSMISSION</t>
  </si>
  <si>
    <t>Generation</t>
  </si>
  <si>
    <t>Distribution</t>
  </si>
  <si>
    <t>Total Electric</t>
  </si>
  <si>
    <t>Total Gas</t>
  </si>
  <si>
    <t>CORPORATE SERVICES</t>
  </si>
  <si>
    <t>Total Utility</t>
  </si>
  <si>
    <t>High
Voltage</t>
  </si>
  <si>
    <t>Low
Voltage</t>
  </si>
  <si>
    <t>Generation
Ties</t>
  </si>
  <si>
    <t>Direct
Connects</t>
  </si>
  <si>
    <t>Total</t>
  </si>
  <si>
    <t>Gas &amp; Elect</t>
  </si>
  <si>
    <t>Elect</t>
  </si>
  <si>
    <t>Gas</t>
  </si>
  <si>
    <t>COMMON</t>
  </si>
  <si>
    <t>CAU</t>
  </si>
  <si>
    <t>CCE</t>
  </si>
  <si>
    <t>CDH</t>
  </si>
  <si>
    <t>CIS</t>
  </si>
  <si>
    <t>CNP</t>
  </si>
  <si>
    <t>CNPL</t>
  </si>
  <si>
    <t>COE</t>
  </si>
  <si>
    <t>COT</t>
  </si>
  <si>
    <t>CST</t>
  </si>
  <si>
    <t>CSTL</t>
  </si>
  <si>
    <t>Sub-total</t>
  </si>
  <si>
    <t>INTANGIBLE</t>
  </si>
  <si>
    <t>CII</t>
  </si>
  <si>
    <t>CIP</t>
  </si>
  <si>
    <t>EIP</t>
  </si>
  <si>
    <t>GAS</t>
  </si>
  <si>
    <t>GENERAL</t>
  </si>
  <si>
    <t>EGP</t>
  </si>
  <si>
    <t>EGPL</t>
  </si>
  <si>
    <t>NGP</t>
  </si>
  <si>
    <t>NGPL</t>
  </si>
  <si>
    <t>TOTAL</t>
  </si>
  <si>
    <t>FUNCTIONAL</t>
  </si>
  <si>
    <t>EDP</t>
  </si>
  <si>
    <t>EDPL</t>
  </si>
  <si>
    <t>EHH</t>
  </si>
  <si>
    <t>EHHL</t>
  </si>
  <si>
    <t>EHP</t>
  </si>
  <si>
    <t>EHPL</t>
  </si>
  <si>
    <t>ENP</t>
  </si>
  <si>
    <t>ENP1</t>
  </si>
  <si>
    <t>ENP9</t>
  </si>
  <si>
    <t>ENPL</t>
  </si>
  <si>
    <t>EOP</t>
  </si>
  <si>
    <t>EOPG</t>
  </si>
  <si>
    <t>EOPL</t>
  </si>
  <si>
    <t>EPV</t>
  </si>
  <si>
    <t>ESF</t>
  </si>
  <si>
    <t>ESFG</t>
  </si>
  <si>
    <t>ESFL</t>
  </si>
  <si>
    <t>ETC</t>
  </si>
  <si>
    <t>ETCG</t>
  </si>
  <si>
    <t>ETCL</t>
  </si>
  <si>
    <t>ETP</t>
  </si>
  <si>
    <t>ETPL</t>
  </si>
  <si>
    <t>NTP</t>
  </si>
  <si>
    <t>Line</t>
  </si>
  <si>
    <t xml:space="preserve">Line </t>
  </si>
  <si>
    <t>Category of Plant</t>
  </si>
  <si>
    <t>Common Intangible Plant</t>
  </si>
  <si>
    <t>Col 1</t>
  </si>
  <si>
    <t>Col 2</t>
  </si>
  <si>
    <t>Col 3</t>
  </si>
  <si>
    <t>Col 4</t>
  </si>
  <si>
    <t>Col 5</t>
  </si>
  <si>
    <t>Col 6</t>
  </si>
  <si>
    <t>Col 7</t>
  </si>
  <si>
    <t>Col 8</t>
  </si>
  <si>
    <t>Notes:</t>
  </si>
  <si>
    <t>Other Reclass</t>
  </si>
  <si>
    <t>Adjustments</t>
  </si>
  <si>
    <t>Note 1</t>
  </si>
  <si>
    <t>Note 2</t>
  </si>
  <si>
    <t>Account 109</t>
  </si>
  <si>
    <t>Electric Nuclear</t>
  </si>
  <si>
    <t>Note 3</t>
  </si>
  <si>
    <t>Note 4</t>
  </si>
  <si>
    <t>FF1 219, L. 28</t>
  </si>
  <si>
    <t>FF1 200, L. 21, col c</t>
  </si>
  <si>
    <t>FF2 219, L. 28</t>
  </si>
  <si>
    <t>FF1 201, L. 21, col d</t>
  </si>
  <si>
    <t>Asset Class Description</t>
  </si>
  <si>
    <t>Workpaper Reference</t>
  </si>
  <si>
    <t>Formula Model/</t>
  </si>
  <si>
    <t xml:space="preserve"> for CGI Plant</t>
  </si>
  <si>
    <t>Depreciation</t>
  </si>
  <si>
    <t xml:space="preserve">Accumulated </t>
  </si>
  <si>
    <t xml:space="preserve"> Accrual</t>
  </si>
  <si>
    <t>Balance</t>
  </si>
  <si>
    <t>Retirements</t>
  </si>
  <si>
    <t>Removal</t>
  </si>
  <si>
    <t>Salvage</t>
  </si>
  <si>
    <t>Beginning</t>
  </si>
  <si>
    <t>Ending</t>
  </si>
  <si>
    <t>Prior Year Accumulated Depreciation Before Allocation of Residual Common, General and Intangible (CGI)</t>
  </si>
  <si>
    <t>Allocation of Residual Common, General &amp; Intangible (CGI) Accumulated Depreciation</t>
  </si>
  <si>
    <t>Prior Year Accumulated Depreciation After the Allocation of Residual Common, General and Intangible (CGI)</t>
  </si>
  <si>
    <t>Col 9</t>
  </si>
  <si>
    <t>Col 10</t>
  </si>
  <si>
    <t>Col 11</t>
  </si>
  <si>
    <t>Col 12</t>
  </si>
  <si>
    <t>Col 13</t>
  </si>
  <si>
    <t>Col 14</t>
  </si>
  <si>
    <t>Sum of Col 1-4</t>
  </si>
  <si>
    <t>Ending Balance</t>
  </si>
  <si>
    <t xml:space="preserve">Prior Year </t>
  </si>
  <si>
    <t>Reference</t>
  </si>
  <si>
    <t xml:space="preserve">FERC Form 1 </t>
  </si>
  <si>
    <t>Reclassification of</t>
  </si>
  <si>
    <t>Reconciliation of Accumulated Depreciation for Common, General and Intangible (CGI) Plant to FERC Form 1</t>
  </si>
  <si>
    <t>Prior Year:</t>
  </si>
  <si>
    <t>Input cells are shaded gold</t>
  </si>
  <si>
    <t>FF1 356.1</t>
  </si>
  <si>
    <t>Sum of Col 1-6</t>
  </si>
  <si>
    <t>and Transfers</t>
  </si>
  <si>
    <t>TABLE OF CONTENTS</t>
  </si>
  <si>
    <t>Tab</t>
  </si>
  <si>
    <t>WP_10-AccDep</t>
  </si>
  <si>
    <t>Pacific Gas and Electric Company</t>
  </si>
  <si>
    <t>WP_10-AccDep 1</t>
  </si>
  <si>
    <t>WP_10-AccDep 2</t>
  </si>
  <si>
    <t>WP_10-AccDep 3</t>
  </si>
  <si>
    <t>WP_10-AccDep 4</t>
  </si>
  <si>
    <t>WP_10-AccDep 5</t>
  </si>
  <si>
    <t>WP_10-AccDep 6</t>
  </si>
  <si>
    <t>Functional Group Descriptions</t>
  </si>
  <si>
    <t>Functional Group</t>
  </si>
  <si>
    <t>Functional Group Description</t>
  </si>
  <si>
    <t>Common-Autos</t>
  </si>
  <si>
    <t>Common-Communication Equipment</t>
  </si>
  <si>
    <t>Common-Data Handling</t>
  </si>
  <si>
    <t>Common  CIS Intangible Plant</t>
  </si>
  <si>
    <t>Common-Software Intangible Plant</t>
  </si>
  <si>
    <t>Common-Customer Information System</t>
  </si>
  <si>
    <t>Common-Diablo Canyon</t>
  </si>
  <si>
    <t>Common Diablo Canyon Land</t>
  </si>
  <si>
    <t>Common-Office Equipment</t>
  </si>
  <si>
    <t>Common-Other</t>
  </si>
  <si>
    <t>Common-Structures</t>
  </si>
  <si>
    <t>Common-Structures Land</t>
  </si>
  <si>
    <t>Electric Distribution</t>
  </si>
  <si>
    <t>Electric Distribution Land</t>
  </si>
  <si>
    <t>Electric General</t>
  </si>
  <si>
    <t>Electric General Land</t>
  </si>
  <si>
    <t>Helms</t>
  </si>
  <si>
    <t>Helms-Land</t>
  </si>
  <si>
    <t>Electric Production-Hydroelectric</t>
  </si>
  <si>
    <t>Electric Production-Hydroelectric - Land</t>
  </si>
  <si>
    <t>Electric Production-Relicensing</t>
  </si>
  <si>
    <t>Electric Production-Nuclear (Post-2001)</t>
  </si>
  <si>
    <t>Electric Production-Nuclear (Pre-2001)</t>
  </si>
  <si>
    <t>Electric Production-Nuclear-Land</t>
  </si>
  <si>
    <t>Electric Production-Other</t>
  </si>
  <si>
    <t>Electric Production-Other (post 2008)</t>
  </si>
  <si>
    <t>Electric Production-Other-Land</t>
  </si>
  <si>
    <t>Photovoltaic</t>
  </si>
  <si>
    <t>Electric Production-Fossil</t>
  </si>
  <si>
    <t>Electric Production-Fossil (post 2008)</t>
  </si>
  <si>
    <t>Electric Production Fossil Land</t>
  </si>
  <si>
    <t>Non-Network Transmission</t>
  </si>
  <si>
    <t>Electric Transmission Plant CPUC (post 2008)</t>
  </si>
  <si>
    <t>Non-Network Transmission Land</t>
  </si>
  <si>
    <t>Network Transmission</t>
  </si>
  <si>
    <t>Network Transmission-Land</t>
  </si>
  <si>
    <t>GDP</t>
  </si>
  <si>
    <t>Gas Distribution</t>
  </si>
  <si>
    <t>GDPL</t>
  </si>
  <si>
    <t>Gas Distribution Land</t>
  </si>
  <si>
    <t>GGE</t>
  </si>
  <si>
    <t>Gas General - Line 401</t>
  </si>
  <si>
    <t>GGEL</t>
  </si>
  <si>
    <t>Gas General-Land-Line 401</t>
  </si>
  <si>
    <t>GGP</t>
  </si>
  <si>
    <t>Gas General</t>
  </si>
  <si>
    <t>GGPL</t>
  </si>
  <si>
    <t>Gas General Land</t>
  </si>
  <si>
    <t>GGS</t>
  </si>
  <si>
    <t>Gas General - Stanpac</t>
  </si>
  <si>
    <t>GIE</t>
  </si>
  <si>
    <t>Gas Intangible-Line 401</t>
  </si>
  <si>
    <t>GIP</t>
  </si>
  <si>
    <t>Gas Intangible-Line</t>
  </si>
  <si>
    <t>GLS</t>
  </si>
  <si>
    <t>Gas Local Storage</t>
  </si>
  <si>
    <t>GLSL</t>
  </si>
  <si>
    <t>Gas Local Storage Land</t>
  </si>
  <si>
    <t>GPP</t>
  </si>
  <si>
    <t>Gas Production</t>
  </si>
  <si>
    <t>GPPL</t>
  </si>
  <si>
    <t>Gas Production-Land</t>
  </si>
  <si>
    <t>GTE</t>
  </si>
  <si>
    <t>Gas Transmission - Line 401</t>
  </si>
  <si>
    <t>GTEL</t>
  </si>
  <si>
    <t>Gas Transmission-Land-Line 401</t>
  </si>
  <si>
    <t>GTP</t>
  </si>
  <si>
    <t>Gas Transmission</t>
  </si>
  <si>
    <t>GTPL</t>
  </si>
  <si>
    <t>Gas Transmission-Land</t>
  </si>
  <si>
    <t>GTS</t>
  </si>
  <si>
    <t>Gas Transmission - Stanpac</t>
  </si>
  <si>
    <t>GUD</t>
  </si>
  <si>
    <t>Gas Underground Storage Decommission</t>
  </si>
  <si>
    <t>GUDL</t>
  </si>
  <si>
    <t>Gas Underground Storage-Land Decommission</t>
  </si>
  <si>
    <t>GUS</t>
  </si>
  <si>
    <t>Gas Underground Storage</t>
  </si>
  <si>
    <t>GUSL</t>
  </si>
  <si>
    <t>Gas Underground Storage- Land</t>
  </si>
  <si>
    <t>General-Diablo Canyon</t>
  </si>
  <si>
    <t>General Diablo Canyon Land</t>
  </si>
  <si>
    <t>Transmission Diablo Canyon</t>
  </si>
  <si>
    <t>UCC Code</t>
  </si>
  <si>
    <t>UCC Description</t>
  </si>
  <si>
    <t>EG - Fossil Facilities</t>
  </si>
  <si>
    <t>EG - Fossil Transmission</t>
  </si>
  <si>
    <t>EG - Other Generation Solar</t>
  </si>
  <si>
    <t>EG - Hydro Facilities</t>
  </si>
  <si>
    <t>EG - Hydro Transmission</t>
  </si>
  <si>
    <t>EG - Diablo Canyon Nuclear Generation Facilities</t>
  </si>
  <si>
    <t>EG - Diablo Canyon Transmission</t>
  </si>
  <si>
    <t xml:space="preserve">EG - Diablo Canyon Decommissioning </t>
  </si>
  <si>
    <t>EG - Humboldt Unit 3 SAFSTOR Costs</t>
  </si>
  <si>
    <t>EG - Humboldt Unit 3 Decommissioning</t>
  </si>
  <si>
    <t>EG- Diablo Canyon Relicensing</t>
  </si>
  <si>
    <t xml:space="preserve">EG - Power Purchase Payments </t>
  </si>
  <si>
    <t>EG - Electric Procurement</t>
  </si>
  <si>
    <t>ET - Network Transmission Other</t>
  </si>
  <si>
    <t>ET - High Voltage Network Transmission</t>
  </si>
  <si>
    <t>ET - Low Voltage Network Transmission</t>
  </si>
  <si>
    <t>ET - Partnership Agreement Generation-Ties</t>
  </si>
  <si>
    <t>ET - Third-Party Generation-Ties</t>
  </si>
  <si>
    <t>GE - Gas and Electric Distribution</t>
  </si>
  <si>
    <t>ED - Wires &amp; Services</t>
  </si>
  <si>
    <t>ED - Transmission-Level Direct Connects</t>
  </si>
  <si>
    <t>ED - Public Purpose Program Administration</t>
  </si>
  <si>
    <t>ED - Demand Response</t>
  </si>
  <si>
    <t>ED - Energy Storage</t>
  </si>
  <si>
    <t>ED - Streetlights - LED Incremental</t>
  </si>
  <si>
    <t>ED - Mobile Home Park</t>
  </si>
  <si>
    <t>ED - Electric Vehicle Charging</t>
  </si>
  <si>
    <t>EP - Electric PPP Programs</t>
  </si>
  <si>
    <t>EP - Electric PPP Programs (CEE, CARE, LIEE)</t>
  </si>
  <si>
    <t>GT - Gas Transmission and Storage</t>
  </si>
  <si>
    <t>GT - Gathering</t>
  </si>
  <si>
    <t>GS - Storage Services - All</t>
  </si>
  <si>
    <t>GS - Storage Services - McDonald Island</t>
  </si>
  <si>
    <t>GS - Storage Services - Los Medanos/Pleasant Creek</t>
  </si>
  <si>
    <t>GS - Storage Services - Gill Ranch</t>
  </si>
  <si>
    <t>GT - Local Transmission</t>
  </si>
  <si>
    <t>GT - Transmission: Northern Path – Line 401</t>
  </si>
  <si>
    <t>GT - Transmission: Northern Path – Line 400</t>
  </si>
  <si>
    <t xml:space="preserve">GT - Transmission: Northern Path – Line 2 </t>
  </si>
  <si>
    <t>GT - Transmission: Southern Path – Line 300 North</t>
  </si>
  <si>
    <t>GT - Transmission: Southern Path – Line 300 South</t>
  </si>
  <si>
    <t>GT - Transmission: Bay Area Loop</t>
  </si>
  <si>
    <t>GT - Excess Line 401</t>
  </si>
  <si>
    <t>GT - Customer Access Charge</t>
  </si>
  <si>
    <t>GD - Gas Distribution</t>
  </si>
  <si>
    <t>GD - Pipes and Services</t>
  </si>
  <si>
    <t>GD - Gas Procurement</t>
  </si>
  <si>
    <t>GD - Public Purpose Program Administration</t>
  </si>
  <si>
    <t>GD - Mobile Home Park</t>
  </si>
  <si>
    <t>GP - Gas PPP Programs</t>
  </si>
  <si>
    <t>GP - Gas PPP Programs (CEE, CARE, LIEE)</t>
  </si>
  <si>
    <t>Shared Corporate Services</t>
  </si>
  <si>
    <t>Electric Corporate Services</t>
  </si>
  <si>
    <t>Gas Corporate Services</t>
  </si>
  <si>
    <t>UCC Descriptions</t>
  </si>
  <si>
    <t>WP_10-AccDep 7</t>
  </si>
  <si>
    <t>WP_10-AccDep 8</t>
  </si>
  <si>
    <t>Unbundled Cost Categories (UCC)</t>
  </si>
  <si>
    <t>Capital</t>
  </si>
  <si>
    <t>Leases</t>
  </si>
  <si>
    <t xml:space="preserve">4) Other Reclass Adjustments are a group of small adjustments involving differences between recorded rate base and how costs were classified in PG&amp;E's FERC Form 1. </t>
  </si>
  <si>
    <t>3) Capital Leases are included in PG&amp;E's FERC Form 1 but are not included in rate base.</t>
  </si>
  <si>
    <t>Reconciliation of Prior Year Electric Distribution Accumulated Depreciation to FERC Form 1</t>
  </si>
  <si>
    <t>Prior Year Reserve Balance and Activity for Electric Distribution Asset Classes</t>
  </si>
  <si>
    <t>1) Columns 1-7 show the Electric Distribution Prior Year Reserve balance and activity extracted from PowerPlant, PG&amp;E's fixed asset system of record, by querying by Asset Class.</t>
  </si>
  <si>
    <t>2) Account 109 - Electric Nuclear Plant is classified under General in the FERC Form 1, but is included in Electric General Plant for purposes of the WDT rate case.</t>
  </si>
  <si>
    <t>1) Common Intangible Plant is classified as Common Plant in PG&amp;E's FERC Form 1.  It is classified as Intangible Plant for purposes of the WDT rate case.</t>
  </si>
  <si>
    <t>FERC Form 1 - Distribution Accumulated Depreciation</t>
  </si>
  <si>
    <t>Electric Distribution Accumulated Depreciation</t>
  </si>
  <si>
    <t>FF1 219, L. 26, col c</t>
  </si>
  <si>
    <t>EDP36001</t>
  </si>
  <si>
    <t>EDP36002</t>
  </si>
  <si>
    <t>EDP36101</t>
  </si>
  <si>
    <t>EDP36102</t>
  </si>
  <si>
    <t>EDP36200</t>
  </si>
  <si>
    <t>EDP36300</t>
  </si>
  <si>
    <t>EDP36301</t>
  </si>
  <si>
    <t>EDP36400</t>
  </si>
  <si>
    <t>EDP36500</t>
  </si>
  <si>
    <t>EDP36600</t>
  </si>
  <si>
    <t>EDP36700</t>
  </si>
  <si>
    <t>EDP36801</t>
  </si>
  <si>
    <t>EDP36802</t>
  </si>
  <si>
    <t>EDP36901</t>
  </si>
  <si>
    <t>EDP36902</t>
  </si>
  <si>
    <t>EDP37000</t>
  </si>
  <si>
    <t>EDP37001</t>
  </si>
  <si>
    <t>EDP37100</t>
  </si>
  <si>
    <t>EDP37101</t>
  </si>
  <si>
    <t>EDP37102</t>
  </si>
  <si>
    <t>EDP37200</t>
  </si>
  <si>
    <t>EDP37301</t>
  </si>
  <si>
    <t>EDP37302</t>
  </si>
  <si>
    <t>EDP37303</t>
  </si>
  <si>
    <t>EDP37304</t>
  </si>
  <si>
    <t>Electric</t>
  </si>
  <si>
    <t>Other</t>
  </si>
  <si>
    <t>1) Asset Retirement Costs are included in Distribution Accumulated Depreciation in PG&amp;E's FERC Form 1, but are not included in rate base.</t>
  </si>
  <si>
    <t>Distribution Plant: Land</t>
  </si>
  <si>
    <t>Distribution Plant: Land Rights</t>
  </si>
  <si>
    <t>Distribution Plant: Structures &amp; Improvements</t>
  </si>
  <si>
    <t>Distribution Plant: Structures &amp; Improvements/Equipment</t>
  </si>
  <si>
    <t>Distribution Plant: Station Equipment</t>
  </si>
  <si>
    <t>Distribution Plant: Storage Battery Equipment</t>
  </si>
  <si>
    <t>Distribution Plant: Poles Towers, Fixtures</t>
  </si>
  <si>
    <t>Distribution Plant: OH Conductor/Devices</t>
  </si>
  <si>
    <t>Distribution Plant: UG Conduit</t>
  </si>
  <si>
    <t>Distribution Plant: UG Conductor/Devices</t>
  </si>
  <si>
    <t>Distribution Plant: OH Line TX</t>
  </si>
  <si>
    <t>Distribution Plant: UG Line TX</t>
  </si>
  <si>
    <t>Distribution Plant: OH Services</t>
  </si>
  <si>
    <t>Distribution Plant: UG Services</t>
  </si>
  <si>
    <t>Distribution Plant: Meters</t>
  </si>
  <si>
    <t>Distribution Plant: SmartMeters</t>
  </si>
  <si>
    <t>Distribution Plant: Installed on Customer Premises</t>
  </si>
  <si>
    <t>Distribution Plant: Electric Charging Station</t>
  </si>
  <si>
    <t>Distribution Plant: EVC Infrastructure on Customer Premises</t>
  </si>
  <si>
    <t>Distribution Plant: Leased Property Customer Premises</t>
  </si>
  <si>
    <t>Distribution Plant: Streetlight OH Conductor</t>
  </si>
  <si>
    <t>Distribution Plant: Streetlight Lamps/Equipment</t>
  </si>
  <si>
    <t>Distribution Plant: Streetlight Electroliers</t>
  </si>
  <si>
    <t>WP_10-AccDep 3, L. 125, col 9</t>
  </si>
  <si>
    <t>Distribution Plant: Streetlight Conduit/Cable</t>
  </si>
  <si>
    <t>Col 15</t>
  </si>
  <si>
    <t>Col 16</t>
  </si>
  <si>
    <t>DISTRIBUTION</t>
  </si>
  <si>
    <t>Other Distribution</t>
  </si>
  <si>
    <t>Primary Distribution</t>
  </si>
  <si>
    <t>Secondary Distribution</t>
  </si>
  <si>
    <t>Col 17</t>
  </si>
  <si>
    <t>Sum of Col 7-9</t>
  </si>
  <si>
    <t>Sum of Col 11-16</t>
  </si>
  <si>
    <t>Col 11 + Col 12</t>
  </si>
  <si>
    <t>Col 5 + 6 + 10</t>
  </si>
  <si>
    <t>WP_10-AccDep 4, L. 116-119, col 17</t>
  </si>
  <si>
    <t>WP_10-AccDep 4, L. 111-113, col 17</t>
  </si>
  <si>
    <t>WP_10-AccDep 4, L. 120, col 17</t>
  </si>
  <si>
    <t>WP_10-AccDep 4, L. 114, col 17</t>
  </si>
  <si>
    <t>WP_10-AccDep 4, L. 110, col 17</t>
  </si>
  <si>
    <t>1) Prior Year Accumulated Depreciation balances by Functional Group and Line of Business (LOB) are extracted from PowerPlant, PG&amp;E's fixed asset system of record, by querying by Asset Class and UCC. Lines 100-122 show Accumulated Depreciation for Common, General and Intangible (CGI) plant by Functional Group. Columns 1-12 show Direct Assigned CGI by LOB. Columns 13-16 are the residual CGI amounts that are allocated to the Lines of Business. Primary and Secondary Distribution receive a portion of the allocated CGI from columns 14 and 15. Lines 123-147 show Accumulated Depreciation for Functional plant.</t>
  </si>
  <si>
    <t>2) Column 13 - Distribution (Gas &amp; Electric) contains the  Accumulated Depreciation for residual CGI that is allocated to Electric Distribution and Gas Distribution based on the number of Electric and Gas customers. The Electric Distribution portion is allocated to Other Distribution.</t>
  </si>
  <si>
    <t>3) Column 14 - Corporate Services - Gas and Electric contains the Accumulated Depreciation for residual CGI that is allocated to the total utility using labor allocation factors. The portion allocated to Electric Distribution is determined by Electric Distribution labor costs as a percentage of Total Utility labor costs.</t>
  </si>
  <si>
    <t>4) Column 15 - Corporate Services - Electric contains the Accumulated Depreciation for residual CGI that is allocated to the Electric LOBs using labor allocation factors. The portion of costs allocated to Electric Distribution is determined by Electric Distribution labor costs as a percentage of Total Electric labor costs.</t>
  </si>
  <si>
    <t>5) Column 16 - Corporate Services - Gas contains the Accumulated Depreciation for residual CGI that is allocated to the Gas LOBs using labor allocation factors. Electric Distribution does not receive an allocation from Column 16.</t>
  </si>
  <si>
    <t>1) This workpaper shows the allocation of Accumulated Depreciation for residual CGI from WP_10-AccDep 4, L. 100-122, col 13-16 to Line of Business.</t>
  </si>
  <si>
    <t>1) This workpaper shows total Accumulated Depreciation by LOB after the allocation of residual CGI. Lines 100-122 are the sum of the direct assigned CGI shown in WP_10-AccDep 4, L. 100-122, col 1-12, and the allocated residual CGI shown in WP_10-AccDep 5. Lines 123-147 show Accumulated Depreciation for Functional plant from WP_10-AccDep 4, lines 123-147.</t>
  </si>
  <si>
    <t>WP_10-AccDep 3, L. 125, col 8</t>
  </si>
  <si>
    <t>Sum of Col 2-7</t>
  </si>
  <si>
    <t>AB1054</t>
  </si>
  <si>
    <t>Adjustment</t>
  </si>
  <si>
    <t>WP_10-AccDep 3, L. 125, col 10</t>
  </si>
  <si>
    <t>AB1054 Securitization</t>
  </si>
  <si>
    <t>2) Assembly Bill (AB) 1054, signed into law on July 12, 2019, authorizes the issuance of recovery bonds to fund wildfire-related expenditures. These expenditures are excluded from the utility's rate base and are instead recovered via more favorable financing terms available through the sale of recovery bonds in the financial market.  The adjustment on line 102 represents the removal from rate base of the Electric Distribution cost of removal capital expenditures securitized in November 2021 as part of PG&amp;E's compliance with AB1054. This amount is included as Distribution Accumulated Depreciation in PG&amp;E's 2021 FERC Form 1, but is not included in rate base.</t>
  </si>
  <si>
    <t>2) Assembly Bill (AB) 1054, signed into law on July 12, 2019, authorizes the issuance of recovery bonds to fund wildfire-related expenditures. These expenditures are excluded from the utility's rate base and are instead recovered via more favorable financing terms available through the sale of recovery bonds in the financial market.  The adjustments in column 8 represent the removal from rate base of the Electric Distribution cost of removal capital expenditures securitized in November 2021 as part of PG&amp;E's compliance with AB1054. These amounts are included as Distribution Accumulated Depreciation in PG&amp;E's 2021 FERC Form 1, but are not included in rate base.</t>
  </si>
  <si>
    <t>3) Other Adjustments are primarily for the removal of capital costs for assets that were incorrectly recorded to Electric Distribution FERC Plant Accounts.  These were subsequently determined to be Electric Transmission assets, and thus are not recovered in the WDT.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</si>
</sst>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quot;$&quot;* #,##0_);_(&quot;$&quot;* \(#,##0\);_(&quot;$&quot;* &quot;-&quot;??_);_(@_)"/>
    <numFmt numFmtId="166" formatCode="General_)"/>
  </numFmts>
  <fonts count="12">
    <font>
      <sz val="11"/>
      <color theme="1"/>
      <name val="Calibri"/>
      <family val="2"/>
      <scheme val="minor"/>
    </font>
    <font>
      <sz val="10"/>
      <color theme="1"/>
      <name val="Arial"/>
      <family val="2"/>
    </font>
    <font>
      <b/>
      <sz val="11"/>
      <color theme="1"/>
      <name val="Calibri"/>
      <family val="2"/>
      <scheme val="minor"/>
    </font>
    <font>
      <sz val="11"/>
      <color theme="0"/>
      <name val="Calibri"/>
      <family val="2"/>
      <scheme val="minor"/>
    </font>
    <font>
      <b/>
      <u val="single"/>
      <sz val="11"/>
      <name val="Calibri"/>
      <family val="2"/>
      <scheme val="minor"/>
    </font>
    <font>
      <sz val="11"/>
      <name val="Calibri"/>
      <family val="2"/>
      <scheme val="minor"/>
    </font>
    <font>
      <b/>
      <u val="single"/>
      <sz val="11"/>
      <color theme="1"/>
      <name val="Calibri"/>
      <family val="2"/>
      <scheme val="minor"/>
    </font>
    <font>
      <b/>
      <sz val="11"/>
      <name val="Calibri"/>
      <family val="2"/>
      <scheme val="minor"/>
    </font>
    <font>
      <u val="single"/>
      <sz val="11"/>
      <name val="Calibri"/>
      <family val="2"/>
      <scheme val="minor"/>
    </font>
    <font>
      <sz val="8"/>
      <name val="Calibri"/>
      <family val="2"/>
      <scheme val="minor"/>
    </font>
    <font>
      <sz val="10"/>
      <name val="Arial"/>
      <family val="2"/>
    </font>
    <font>
      <sz val="11"/>
      <color rgb="FFFF0000"/>
      <name val="Calibri"/>
      <family val="2"/>
      <scheme val="minor"/>
    </font>
  </fonts>
  <fills count="3">
    <fill>
      <patternFill/>
    </fill>
    <fill>
      <patternFill patternType="gray125"/>
    </fill>
    <fill>
      <patternFill patternType="solid">
        <fgColor rgb="FFFFE979"/>
        <bgColor indexed="64"/>
      </patternFill>
    </fill>
  </fills>
  <borders count="18">
    <border>
      <left/>
      <right/>
      <top/>
      <bottom/>
      <diagonal/>
    </border>
    <border>
      <left/>
      <right/>
      <top style="thin">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top style="thin">
        <color auto="1"/>
      </top>
      <bottom style="thin">
        <color auto="1"/>
      </bottom>
    </border>
    <border>
      <left/>
      <right/>
      <top style="thin">
        <color auto="1"/>
      </top>
      <bottom style="double">
        <color auto="1"/>
      </bottom>
    </border>
    <border>
      <left style="thin">
        <color auto="1"/>
      </left>
      <right style="thin">
        <color auto="1"/>
      </right>
      <top style="thin">
        <color auto="1"/>
      </top>
      <bottom style="thin">
        <color auto="1"/>
      </bottom>
    </border>
    <border>
      <left style="medium">
        <color auto="1"/>
      </left>
      <right style="medium">
        <color auto="1"/>
      </right>
      <top style="medium">
        <color auto="1"/>
      </top>
      <bottom style="thin">
        <color auto="1"/>
      </bottom>
    </border>
    <border>
      <left/>
      <right style="medium">
        <color auto="1"/>
      </right>
      <top/>
      <bottom/>
    </border>
    <border>
      <left style="medium">
        <color auto="1"/>
      </left>
      <right style="medium">
        <color auto="1"/>
      </right>
      <top/>
      <bottom style="medium">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medium">
        <color auto="1"/>
      </left>
      <right style="medium">
        <color auto="1"/>
      </right>
      <top style="medium">
        <color auto="1"/>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cellStyleXfs>
  <cellXfs count="120">
    <xf numFmtId="0" fontId="0" fillId="0" borderId="0" xfId="0"/>
    <xf numFmtId="0" fontId="2" fillId="0" borderId="0" xfId="0" applyFont="1"/>
    <xf numFmtId="0" fontId="4" fillId="0" borderId="0" xfId="0" applyFont="1" applyAlignment="1" quotePrefix="1">
      <alignment horizontal="center"/>
    </xf>
    <xf numFmtId="0" fontId="5" fillId="0" borderId="0" xfId="0" applyFont="1" applyAlignment="1" quotePrefix="1">
      <alignment horizontal="center"/>
    </xf>
    <xf numFmtId="0" fontId="6" fillId="0" borderId="0" xfId="0" applyFont="1" applyAlignment="1">
      <alignment horizontal="center"/>
    </xf>
    <xf numFmtId="0" fontId="0" fillId="0" borderId="0" xfId="0" applyAlignment="1">
      <alignment horizontal="center"/>
    </xf>
    <xf numFmtId="0" fontId="2" fillId="0" borderId="1" xfId="0" applyFont="1" applyBorder="1"/>
    <xf numFmtId="0" fontId="0" fillId="0" borderId="1" xfId="0" applyBorder="1"/>
    <xf numFmtId="0" fontId="2" fillId="0" borderId="0" xfId="0" applyFont="1" applyAlignment="1">
      <alignment horizontal="center"/>
    </xf>
    <xf numFmtId="0" fontId="0" fillId="0" borderId="0" xfId="0" applyAlignment="1">
      <alignment horizontal="center" wrapText="1"/>
    </xf>
    <xf numFmtId="0" fontId="2" fillId="0" borderId="0" xfId="0" applyFont="1" applyAlignment="1">
      <alignment horizontal="center" wrapText="1"/>
    </xf>
    <xf numFmtId="0" fontId="6" fillId="0" borderId="0" xfId="0" applyFont="1" applyAlignment="1">
      <alignment horizontal="center" wrapText="1"/>
    </xf>
    <xf numFmtId="0" fontId="6" fillId="0" borderId="0" xfId="0" applyFont="1"/>
    <xf numFmtId="0" fontId="2" fillId="0" borderId="0" xfId="0" applyFont="1" applyAlignment="1">
      <alignment wrapText="1"/>
    </xf>
    <xf numFmtId="0" fontId="2" fillId="0" borderId="1" xfId="0" applyFont="1" applyBorder="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165" fontId="2" fillId="0" borderId="1" xfId="0" applyNumberFormat="1" applyFont="1" applyBorder="1" applyAlignment="1">
      <alignment horizontal="center"/>
    </xf>
    <xf numFmtId="164" fontId="0" fillId="0" borderId="0" xfId="0" applyNumberFormat="1"/>
    <xf numFmtId="0" fontId="5" fillId="0" borderId="0" xfId="0" applyFont="1" applyAlignment="1">
      <alignment horizontal="left"/>
    </xf>
    <xf numFmtId="0" fontId="4" fillId="0" borderId="0" xfId="0" applyFont="1" applyAlignment="1">
      <alignment horizontal="center" wrapText="1"/>
    </xf>
    <xf numFmtId="164" fontId="4" fillId="0" borderId="0" xfId="0" applyNumberFormat="1" applyFont="1" applyAlignment="1" quotePrefix="1">
      <alignment horizontal="center" wrapText="1"/>
    </xf>
    <xf numFmtId="164" fontId="4" fillId="0" borderId="0" xfId="0" applyNumberFormat="1" applyFont="1" applyAlignment="1">
      <alignment horizontal="center" wrapText="1"/>
    </xf>
    <xf numFmtId="164" fontId="6" fillId="0" borderId="0" xfId="0" applyNumberFormat="1" applyFont="1" applyAlignment="1" quotePrefix="1">
      <alignment horizontal="center" wrapText="1"/>
    </xf>
    <xf numFmtId="0" fontId="7" fillId="0" borderId="0" xfId="0" applyFont="1"/>
    <xf numFmtId="165" fontId="5" fillId="0" borderId="0" xfId="0" applyNumberFormat="1" applyFont="1" applyAlignment="1">
      <alignment wrapText="1"/>
    </xf>
    <xf numFmtId="0" fontId="7" fillId="0" borderId="0" xfId="0" applyFont="1" applyAlignment="1">
      <alignment horizontal="center"/>
    </xf>
    <xf numFmtId="164" fontId="5" fillId="0" borderId="0" xfId="0" applyNumberFormat="1" applyFont="1"/>
    <xf numFmtId="0" fontId="7" fillId="0" borderId="2" xfId="0" applyFont="1" applyBorder="1" applyAlignment="1">
      <alignment horizontal="center" wrapText="1"/>
    </xf>
    <xf numFmtId="0" fontId="7" fillId="0" borderId="3" xfId="0" applyFont="1" applyBorder="1" applyAlignment="1" quotePrefix="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5" fillId="0" borderId="0" xfId="0" applyFont="1" applyAlignment="1">
      <alignment horizontal="center" wrapText="1"/>
    </xf>
    <xf numFmtId="0" fontId="3" fillId="0" borderId="0" xfId="0" applyFont="1" applyAlignment="1">
      <alignment horizontal="center"/>
    </xf>
    <xf numFmtId="0" fontId="3" fillId="0" borderId="0" xfId="0" applyFont="1"/>
    <xf numFmtId="164" fontId="5" fillId="0" borderId="0" xfId="0" applyNumberFormat="1" applyFont="1" applyAlignment="1">
      <alignment horizontal="center"/>
    </xf>
    <xf numFmtId="0" fontId="5" fillId="0" borderId="0" xfId="0" applyFont="1" quotePrefix="1"/>
    <xf numFmtId="37" fontId="5" fillId="0" borderId="0" xfId="0" applyNumberFormat="1" applyFont="1"/>
    <xf numFmtId="0" fontId="5" fillId="0" borderId="0" xfId="0" applyFont="1" applyAlignment="1" quotePrefix="1">
      <alignment horizontal="left"/>
    </xf>
    <xf numFmtId="37" fontId="7" fillId="0" borderId="0" xfId="0" applyNumberFormat="1" applyFont="1"/>
    <xf numFmtId="0" fontId="5" fillId="0" borderId="0" xfId="0" applyFont="1"/>
    <xf numFmtId="165" fontId="5" fillId="0" borderId="0" xfId="0" applyNumberFormat="1" applyFont="1"/>
    <xf numFmtId="165" fontId="0" fillId="0" borderId="0" xfId="0" applyNumberFormat="1"/>
    <xf numFmtId="165" fontId="5" fillId="0" borderId="5" xfId="0" applyNumberFormat="1" applyFont="1" applyBorder="1"/>
    <xf numFmtId="165" fontId="5" fillId="0" borderId="6" xfId="0" applyNumberFormat="1" applyFont="1" applyBorder="1"/>
    <xf numFmtId="0" fontId="4" fillId="0" borderId="0" xfId="0" applyFont="1" applyAlignment="1">
      <alignment horizontal="center"/>
    </xf>
    <xf numFmtId="0" fontId="8" fillId="0" borderId="0" xfId="0" applyFont="1" applyAlignment="1">
      <alignment horizontal="center"/>
    </xf>
    <xf numFmtId="0" fontId="6" fillId="0" borderId="0" xfId="0" applyFont="1" applyAlignment="1">
      <alignment horizontal="left"/>
    </xf>
    <xf numFmtId="0" fontId="8" fillId="0" borderId="0" xfId="0" applyFont="1" applyAlignment="1" quotePrefix="1">
      <alignment horizontal="center"/>
    </xf>
    <xf numFmtId="0" fontId="0" fillId="0" borderId="0" xfId="0" applyAlignment="1">
      <alignment horizontal="center" vertical="center"/>
    </xf>
    <xf numFmtId="0" fontId="5" fillId="0" borderId="0" xfId="0" applyFont="1" applyAlignment="1">
      <alignment horizontal="center"/>
    </xf>
    <xf numFmtId="0" fontId="8" fillId="0" borderId="0" xfId="0" applyFont="1" applyAlignment="1">
      <alignment horizontal="center" vertical="center"/>
    </xf>
    <xf numFmtId="0" fontId="0" fillId="0" borderId="0" xfId="0" applyAlignment="1">
      <alignment horizontal="left"/>
    </xf>
    <xf numFmtId="0" fontId="2"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1" xfId="0" applyFont="1" applyBorder="1" applyAlignment="1">
      <alignment horizontal="left"/>
    </xf>
    <xf numFmtId="0" fontId="0" fillId="0" borderId="0" xfId="0" applyAlignment="1">
      <alignment horizontal="left" wrapText="1"/>
    </xf>
    <xf numFmtId="0" fontId="0" fillId="0" borderId="0" xfId="0" applyAlignment="1">
      <alignment vertical="top" wrapText="1"/>
    </xf>
    <xf numFmtId="165" fontId="5" fillId="2" borderId="0" xfId="0" applyNumberFormat="1" applyFont="1" applyFill="1"/>
    <xf numFmtId="165" fontId="7" fillId="2" borderId="0" xfId="0" applyNumberFormat="1" applyFont="1" applyFill="1"/>
    <xf numFmtId="0" fontId="2" fillId="0" borderId="0" xfId="0" applyFont="1" applyAlignment="1">
      <alignment horizontal="right"/>
    </xf>
    <xf numFmtId="0" fontId="7" fillId="2" borderId="0" xfId="0" applyFont="1" applyFill="1" applyAlignment="1">
      <alignment horizontal="center"/>
    </xf>
    <xf numFmtId="0" fontId="7" fillId="2" borderId="0" xfId="0" applyFont="1" applyFill="1" applyAlignment="1">
      <alignment horizontal="left"/>
    </xf>
    <xf numFmtId="0" fontId="7" fillId="0" borderId="1" xfId="0" applyFont="1" applyBorder="1" applyAlignment="1">
      <alignment horizontal="left"/>
    </xf>
    <xf numFmtId="165" fontId="7" fillId="0" borderId="1" xfId="0" applyNumberFormat="1" applyFont="1" applyBorder="1" applyAlignment="1">
      <alignment wrapText="1"/>
    </xf>
    <xf numFmtId="166" fontId="7" fillId="0" borderId="0" xfId="0" applyNumberFormat="1" applyFont="1" applyAlignment="1">
      <alignment horizontal="center"/>
    </xf>
    <xf numFmtId="0" fontId="0" fillId="0" borderId="0" xfId="0" applyFont="1"/>
    <xf numFmtId="0" fontId="0" fillId="0" borderId="0" xfId="0" applyFont="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indent="3"/>
    </xf>
    <xf numFmtId="0" fontId="0" fillId="0" borderId="0" xfId="0" applyFont="1" applyAlignment="1">
      <alignment horizontal="left" indent="3"/>
    </xf>
    <xf numFmtId="165" fontId="7" fillId="0" borderId="6" xfId="0" applyNumberFormat="1" applyFont="1" applyBorder="1"/>
    <xf numFmtId="37" fontId="7" fillId="0" borderId="0" xfId="0" applyNumberFormat="1" applyFont="1" applyAlignment="1">
      <alignment horizontal="center"/>
    </xf>
    <xf numFmtId="37" fontId="5" fillId="0" borderId="0" xfId="0" applyNumberFormat="1" applyFont="1" applyAlignment="1">
      <alignment horizontal="left"/>
    </xf>
    <xf numFmtId="0" fontId="0" fillId="0" borderId="1" xfId="0" applyBorder="1" applyAlignment="1">
      <alignment horizontal="left"/>
    </xf>
    <xf numFmtId="10" fontId="5" fillId="0" borderId="0" xfId="0" applyNumberFormat="1" applyFont="1"/>
    <xf numFmtId="0" fontId="0" fillId="0" borderId="0" xfId="0" applyAlignment="1">
      <alignment horizontal="left" indent="3"/>
    </xf>
    <xf numFmtId="164" fontId="0" fillId="0" borderId="0" xfId="0" applyNumberFormat="1" quotePrefix="1"/>
    <xf numFmtId="0" fontId="0" fillId="0" borderId="1" xfId="0" applyBorder="1" applyAlignment="1">
      <alignment horizontal="center"/>
    </xf>
    <xf numFmtId="0" fontId="5" fillId="0" borderId="0" xfId="0" applyFont="1" applyAlignment="1">
      <alignment wrapText="1"/>
    </xf>
    <xf numFmtId="0" fontId="5" fillId="0" borderId="0" xfId="0" applyFont="1" applyAlignment="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5" fillId="0" borderId="9" xfId="0" applyFont="1" applyBorder="1" applyAlignment="1">
      <alignment horizontal="center" vertic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4" fillId="0" borderId="0" xfId="0" applyFont="1"/>
    <xf numFmtId="164" fontId="0" fillId="0" borderId="0" xfId="18" applyNumberFormat="1" applyFont="1" applyBorder="1"/>
    <xf numFmtId="164" fontId="11" fillId="0" borderId="0" xfId="0" applyNumberFormat="1" applyFont="1"/>
    <xf numFmtId="164" fontId="2" fillId="0" borderId="1" xfId="18" applyNumberFormat="1" applyFont="1" applyBorder="1"/>
    <xf numFmtId="164" fontId="5" fillId="2" borderId="0" xfId="18" applyNumberFormat="1" applyFont="1" applyFill="1"/>
    <xf numFmtId="166" fontId="7"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left"/>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wrapText="1"/>
    </xf>
    <xf numFmtId="0" fontId="7" fillId="0" borderId="0" xfId="0" applyFont="1" applyAlignment="1" quotePrefix="1">
      <alignment horizontal="center" wrapText="1"/>
    </xf>
    <xf numFmtId="17" fontId="5" fillId="0" borderId="0" xfId="0" applyNumberFormat="1" applyFont="1" applyAlignment="1" quotePrefix="1">
      <alignment horizontal="lef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64" fontId="7" fillId="0" borderId="17" xfId="0" applyNumberFormat="1" applyFont="1" applyBorder="1" applyAlignment="1">
      <alignment horizontal="center" wrapText="1"/>
    </xf>
    <xf numFmtId="164" fontId="7" fillId="0" borderId="10" xfId="0" applyNumberFormat="1" applyFont="1" applyBorder="1" applyAlignment="1">
      <alignment horizontal="center" wrapText="1"/>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0" xfId="0" applyFont="1" applyBorder="1" applyAlignment="1">
      <alignment horizontal="center"/>
    </xf>
    <xf numFmtId="0" fontId="7" fillId="0" borderId="17" xfId="0" applyFont="1" applyBorder="1" applyAlignment="1">
      <alignment horizontal="center" wrapText="1"/>
    </xf>
    <xf numFmtId="0" fontId="7" fillId="0" borderId="10"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cellXfs>
  <cellStyles count="7">
    <cellStyle name="Normal" xfId="0"/>
    <cellStyle name="Percent" xfId="15"/>
    <cellStyle name="Currency" xfId="16"/>
    <cellStyle name="Currency [0]" xfId="17"/>
    <cellStyle name="Comma" xfId="18"/>
    <cellStyle name="Comma [0]" xfId="19"/>
    <cellStyle name="Comma 2" xfId="2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customXml" Target="../customXml/item2.xml" /><Relationship Id="rId15" Type="http://schemas.openxmlformats.org/officeDocument/2006/relationships/customXml" Target="../customXml/item3.xml" /><Relationship Id="rId16" Type="http://schemas.openxmlformats.org/officeDocument/2006/relationships/customXml" Target="../customXml/item4.xml" /><Relationship Id="rId10" Type="http://schemas.openxmlformats.org/officeDocument/2006/relationships/worksheet" Target="worksheets/sheet9.xml" /><Relationship Id="rId11" Type="http://schemas.openxmlformats.org/officeDocument/2006/relationships/styles" Target="styles.xml" /><Relationship Id="rId12" Type="http://schemas.openxmlformats.org/officeDocument/2006/relationships/sharedStrings" Target="sharedStrings.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customXml" Target="../customXml/item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customProperty" Target="../customProperty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customProperty" Target="../customProperty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customProperty" Target="../customProperty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customProperty" Target="../customProperty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customProperty" Target="../customProperty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BC84-9368-444D-88DC-8EF38FF3ADA6}">
  <sheetPr>
    <pageSetUpPr fitToPage="1"/>
  </sheetPr>
  <dimension ref="A1:B15"/>
  <sheetViews>
    <sheetView showGridLines="0" view="pageBreakPreview" zoomScaleSheetLayoutView="100" workbookViewId="0" topLeftCell="A1">
      <selection pane="topLeft" activeCell="B39" sqref="B39:M39"/>
    </sheetView>
  </sheetViews>
  <sheetFormatPr defaultRowHeight="15"/>
  <cols>
    <col min="1" max="1" width="7.14285714285714" customWidth="1"/>
    <col min="2" max="2" width="99" bestFit="1" customWidth="1"/>
  </cols>
  <sheetData>
    <row r="1" spans="1:2" ht="14.5">
      <c r="A1" s="94" t="s">
        <v>133</v>
      </c>
      <c r="B1" s="94"/>
    </row>
    <row r="2" spans="1:2" ht="15.75" customHeight="1">
      <c r="A2" s="95" t="str">
        <f>"WDT3 Rate Year "&amp;'1'!$F$5+2</f>
        <v>WDT3 Rate Year 2023</v>
      </c>
      <c r="B2" s="95"/>
    </row>
    <row r="3" spans="1:2" ht="14.5">
      <c r="A3" s="94" t="s">
        <v>132</v>
      </c>
      <c r="B3" s="94"/>
    </row>
    <row r="4" spans="1:2" ht="14.5">
      <c r="A4" s="66"/>
      <c r="B4" s="66"/>
    </row>
    <row r="5" spans="1:2" ht="14.5">
      <c r="A5" s="94" t="s">
        <v>130</v>
      </c>
      <c r="B5" s="94"/>
    </row>
    <row r="6" ht="14.5"/>
    <row r="7" spans="1:2" ht="14.5">
      <c r="A7" s="4" t="s">
        <v>131</v>
      </c>
      <c r="B7" s="4" t="s">
        <v>0</v>
      </c>
    </row>
    <row r="8" spans="1:2" ht="14.5">
      <c r="A8" s="5">
        <v>1</v>
      </c>
      <c r="B8" t="s">
        <v>290</v>
      </c>
    </row>
    <row r="9" spans="1:2" ht="14.5">
      <c r="A9" s="5">
        <v>2</v>
      </c>
      <c r="B9" t="s">
        <v>124</v>
      </c>
    </row>
    <row r="10" spans="1:2" ht="14.5">
      <c r="A10" s="5">
        <v>3</v>
      </c>
      <c r="B10" t="s">
        <v>291</v>
      </c>
    </row>
    <row r="11" spans="1:2" ht="14.5">
      <c r="A11" s="5">
        <v>4</v>
      </c>
      <c r="B11" t="s">
        <v>109</v>
      </c>
    </row>
    <row r="12" spans="1:2" ht="14.5">
      <c r="A12" s="5">
        <v>5</v>
      </c>
      <c r="B12" t="s">
        <v>110</v>
      </c>
    </row>
    <row r="13" spans="1:2" ht="14.5">
      <c r="A13" s="5">
        <v>6</v>
      </c>
      <c r="B13" t="s">
        <v>111</v>
      </c>
    </row>
    <row r="14" spans="1:2" ht="14.5">
      <c r="A14" s="5">
        <v>7</v>
      </c>
      <c r="B14" t="s">
        <v>140</v>
      </c>
    </row>
    <row r="15" spans="1:2" ht="14.5">
      <c r="A15" s="5">
        <v>8</v>
      </c>
      <c r="B15" t="s">
        <v>282</v>
      </c>
    </row>
  </sheetData>
  <mergeCells count="4">
    <mergeCell ref="A1:B1"/>
    <mergeCell ref="A3:B3"/>
    <mergeCell ref="A5:B5"/>
    <mergeCell ref="A2:B2"/>
  </mergeCells>
  <printOptions horizontalCentered="1"/>
  <pageMargins left="1" right="1" top="1" bottom="1" header="0.5" footer="0.5"/>
  <pageSetup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G21"/>
  <sheetViews>
    <sheetView showGridLines="0" tabSelected="1" view="pageBreakPreview" zoomScale="70" zoomScaleSheetLayoutView="70" workbookViewId="0" topLeftCell="A1">
      <selection pane="topLeft" activeCell="B39" sqref="B39:M39"/>
    </sheetView>
  </sheetViews>
  <sheetFormatPr defaultRowHeight="15"/>
  <cols>
    <col min="1" max="1" width="5.42857142857143" customWidth="1"/>
    <col min="2" max="2" width="55.8571428571429" customWidth="1"/>
    <col min="3" max="3" width="18.1428571428571" customWidth="1"/>
    <col min="4" max="4" width="17.4285714285714" customWidth="1"/>
    <col min="5" max="5" width="39" customWidth="1"/>
    <col min="6" max="6" width="8" customWidth="1"/>
    <col min="7" max="7" width="5.42857142857143" customWidth="1"/>
  </cols>
  <sheetData>
    <row r="1" spans="1:6" ht="14.5">
      <c r="A1" s="97" t="str">
        <f>ToC!A1</f>
        <v>Pacific Gas and Electric Company</v>
      </c>
      <c r="B1" s="97"/>
      <c r="C1" s="97"/>
      <c r="D1" s="97"/>
      <c r="E1" s="97"/>
      <c r="F1" s="97"/>
    </row>
    <row r="2" spans="1:6" ht="14.5">
      <c r="A2" s="97" t="str">
        <f>ToC!A2</f>
        <v>WDT3 Rate Year 2023</v>
      </c>
      <c r="B2" s="97"/>
      <c r="C2" s="97"/>
      <c r="D2" s="97"/>
      <c r="E2" s="97"/>
      <c r="F2" s="97"/>
    </row>
    <row r="3" spans="1:6" ht="14.5">
      <c r="A3" s="97" t="s">
        <v>290</v>
      </c>
      <c r="B3" s="97"/>
      <c r="C3" s="97"/>
      <c r="D3" s="97"/>
      <c r="E3" s="97"/>
      <c r="F3" s="97"/>
    </row>
    <row r="4" spans="1:6" ht="14.5">
      <c r="A4" s="97" t="s">
        <v>134</v>
      </c>
      <c r="B4" s="97"/>
      <c r="C4" s="97"/>
      <c r="D4" s="97"/>
      <c r="E4" s="97"/>
      <c r="F4" s="97"/>
    </row>
    <row r="5" spans="2:6" ht="14.5">
      <c r="B5" s="62" t="s">
        <v>126</v>
      </c>
      <c r="E5" s="61" t="s">
        <v>125</v>
      </c>
      <c r="F5" s="62">
        <v>2021</v>
      </c>
    </row>
    <row r="6" spans="2:7" ht="14.5">
      <c r="B6" s="61"/>
      <c r="C6" s="61"/>
      <c r="D6" s="61"/>
      <c r="E6" s="61"/>
      <c r="F6" s="61"/>
      <c r="G6" s="61"/>
    </row>
    <row r="7" spans="3:6" ht="14.5">
      <c r="C7" s="48" t="s">
        <v>75</v>
      </c>
      <c r="D7" s="48" t="s">
        <v>76</v>
      </c>
      <c r="E7" s="48" t="s">
        <v>77</v>
      </c>
      <c r="F7" s="2"/>
    </row>
    <row r="8" spans="3:6" ht="14.5">
      <c r="C8" s="8" t="s">
        <v>122</v>
      </c>
      <c r="D8" s="8" t="s">
        <v>120</v>
      </c>
      <c r="E8" s="8" t="s">
        <v>98</v>
      </c>
      <c r="F8" s="3"/>
    </row>
    <row r="9" spans="1:7" s="5" customFormat="1" ht="14.5">
      <c r="A9" s="4" t="s">
        <v>71</v>
      </c>
      <c r="B9" s="47" t="s">
        <v>0</v>
      </c>
      <c r="C9" s="4" t="s">
        <v>121</v>
      </c>
      <c r="D9" s="4" t="s">
        <v>119</v>
      </c>
      <c r="E9" s="11" t="s">
        <v>97</v>
      </c>
      <c r="F9" s="4"/>
      <c r="G9" s="4" t="s">
        <v>71</v>
      </c>
    </row>
    <row r="10" spans="1:7" ht="14.5">
      <c r="A10" s="8">
        <v>100</v>
      </c>
      <c r="B10" s="1" t="s">
        <v>295</v>
      </c>
      <c r="C10" s="52" t="s">
        <v>297</v>
      </c>
      <c r="D10" s="60">
        <v>16056038423</v>
      </c>
      <c r="E10" s="53"/>
      <c r="G10" s="8">
        <f>A10</f>
        <v>100</v>
      </c>
    </row>
    <row r="11" spans="1:7" ht="14.5">
      <c r="A11" s="8">
        <f t="shared" si="0" ref="A11">A10+1</f>
        <v>101</v>
      </c>
      <c r="B11" t="s">
        <v>1</v>
      </c>
      <c r="C11" s="52"/>
      <c r="D11" s="59">
        <v>-13816495.52</v>
      </c>
      <c r="E11" s="52"/>
      <c r="F11" s="5" t="s">
        <v>86</v>
      </c>
      <c r="G11" s="8">
        <f>A11</f>
        <v>101</v>
      </c>
    </row>
    <row r="12" spans="1:7" ht="14.5">
      <c r="A12" s="8"/>
      <c r="B12" s="1"/>
      <c r="C12" s="52"/>
      <c r="D12" s="41"/>
      <c r="E12" s="53"/>
      <c r="F12" s="5"/>
      <c r="G12" s="8"/>
    </row>
    <row r="13" spans="1:7" ht="14.5">
      <c r="A13" s="8"/>
      <c r="B13" s="1" t="s">
        <v>85</v>
      </c>
      <c r="C13" s="52"/>
      <c r="D13" s="41"/>
      <c r="E13" s="52"/>
      <c r="G13" s="8"/>
    </row>
    <row r="14" spans="1:7" ht="14.5">
      <c r="A14" s="8">
        <f>A11+1</f>
        <v>102</v>
      </c>
      <c r="B14" t="s">
        <v>379</v>
      </c>
      <c r="C14" s="52"/>
      <c r="D14" s="59">
        <v>42375398.039999999</v>
      </c>
      <c r="E14" s="5" t="s">
        <v>374</v>
      </c>
      <c r="F14" s="5" t="s">
        <v>87</v>
      </c>
      <c r="G14" s="8">
        <f>A14</f>
        <v>102</v>
      </c>
    </row>
    <row r="15" spans="1:7" ht="14.5">
      <c r="A15" s="8">
        <f t="shared" si="1" ref="A15:A16">A14+1</f>
        <v>103</v>
      </c>
      <c r="B15" t="s">
        <v>324</v>
      </c>
      <c r="C15" s="52"/>
      <c r="D15" s="59">
        <v>-26962124.357143223</v>
      </c>
      <c r="E15" s="5" t="s">
        <v>349</v>
      </c>
      <c r="F15" s="5" t="s">
        <v>90</v>
      </c>
      <c r="G15" s="8">
        <f>A15</f>
        <v>103</v>
      </c>
    </row>
    <row r="16" spans="1:7" s="1" customFormat="1" ht="14.5">
      <c r="A16" s="8">
        <f t="shared" si="1"/>
        <v>104</v>
      </c>
      <c r="B16" s="6" t="s">
        <v>296</v>
      </c>
      <c r="C16" s="56"/>
      <c r="D16" s="92">
        <f>SUM(D10:D15)</f>
        <v>16057635201.162857</v>
      </c>
      <c r="E16" s="79" t="s">
        <v>378</v>
      </c>
      <c r="F16" s="7"/>
      <c r="G16" s="8">
        <f>A16</f>
        <v>104</v>
      </c>
    </row>
    <row r="17" ht="14.5">
      <c r="D17" s="90"/>
    </row>
    <row r="18" spans="2:6" ht="14.5">
      <c r="B18" s="12" t="s">
        <v>83</v>
      </c>
      <c r="D18" s="42"/>
      <c r="E18" s="18"/>
      <c r="F18" s="18"/>
    </row>
    <row r="19" spans="2:6" ht="18" customHeight="1">
      <c r="B19" s="96" t="s">
        <v>325</v>
      </c>
      <c r="C19" s="96"/>
      <c r="D19" s="96"/>
      <c r="E19" s="96"/>
      <c r="F19" s="96"/>
    </row>
    <row r="20" spans="2:6" ht="77.25" customHeight="1">
      <c r="B20" s="96" t="s">
        <v>380</v>
      </c>
      <c r="C20" s="96"/>
      <c r="D20" s="96"/>
      <c r="E20" s="96"/>
      <c r="F20" s="96"/>
    </row>
    <row r="21" spans="2:6" ht="33" customHeight="1">
      <c r="B21" s="96" t="s">
        <v>382</v>
      </c>
      <c r="C21" s="96"/>
      <c r="D21" s="96"/>
      <c r="E21" s="96"/>
      <c r="F21" s="96"/>
    </row>
  </sheetData>
  <mergeCells count="7">
    <mergeCell ref="B21:F21"/>
    <mergeCell ref="A1:F1"/>
    <mergeCell ref="A2:F2"/>
    <mergeCell ref="A3:F3"/>
    <mergeCell ref="A4:F4"/>
    <mergeCell ref="B19:F19"/>
    <mergeCell ref="B20:F20"/>
  </mergeCells>
  <printOptions horizontalCentered="1"/>
  <pageMargins left="1" right="1" top="1" bottom="1" header="0.5" footer="0.5"/>
  <pageSetup orientation="landscape" scale="76" r:id="rId1"/>
  <headerFooter alignWithMargins="0">
    <oddHeader>&amp;RDocket No. ER20-2878-000, et al.- Annual Update RY2024
&amp;F</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L23"/>
  <sheetViews>
    <sheetView showGridLines="0" tabSelected="1" view="pageBreakPreview" zoomScale="70" zoomScaleSheetLayoutView="70" workbookViewId="0" topLeftCell="A1">
      <selection pane="topLeft" activeCell="B39" sqref="B39:M39"/>
    </sheetView>
  </sheetViews>
  <sheetFormatPr defaultRowHeight="15"/>
  <cols>
    <col min="1" max="1" width="5.42857142857143" customWidth="1"/>
    <col min="2" max="2" width="28.7142857142857" bestFit="1" customWidth="1"/>
    <col min="3" max="3" width="17.7142857142857" style="5" bestFit="1" customWidth="1"/>
    <col min="4" max="4" width="15.2857142857143" style="5" bestFit="1" customWidth="1"/>
    <col min="5" max="5" width="23.8571428571429" style="5" bestFit="1" customWidth="1"/>
    <col min="6" max="6" width="14.8571428571429" style="5" bestFit="1" customWidth="1"/>
    <col min="7" max="7" width="12.2857142857143" style="5" bestFit="1" customWidth="1"/>
    <col min="8" max="8" width="14.7142857142857" style="5" customWidth="1"/>
    <col min="9" max="9" width="13.1428571428571" style="5" bestFit="1" customWidth="1"/>
    <col min="10" max="10" width="19.5714285714286" style="5" customWidth="1"/>
    <col min="11" max="11" width="32.2857142857143" style="52" bestFit="1" customWidth="1"/>
    <col min="12" max="12" width="5.42857142857143" customWidth="1"/>
  </cols>
  <sheetData>
    <row r="1" spans="1:11" ht="14.5">
      <c r="A1" s="97" t="str">
        <f>'1'!A1:F1</f>
        <v>Pacific Gas and Electric Company</v>
      </c>
      <c r="B1" s="97"/>
      <c r="C1" s="97"/>
      <c r="D1" s="97"/>
      <c r="E1" s="97"/>
      <c r="F1" s="97"/>
      <c r="G1" s="97"/>
      <c r="H1" s="97"/>
      <c r="I1" s="97"/>
      <c r="J1" s="97"/>
      <c r="K1" s="97"/>
    </row>
    <row r="2" spans="1:11" ht="14.5">
      <c r="A2" s="97" t="str">
        <f>'1'!A2:F2</f>
        <v>WDT3 Rate Year 2023</v>
      </c>
      <c r="B2" s="97"/>
      <c r="C2" s="97"/>
      <c r="D2" s="97"/>
      <c r="E2" s="97"/>
      <c r="F2" s="97"/>
      <c r="G2" s="97"/>
      <c r="H2" s="97"/>
      <c r="I2" s="97"/>
      <c r="J2" s="97"/>
      <c r="K2" s="97"/>
    </row>
    <row r="3" spans="1:11" ht="14.5">
      <c r="A3" s="97" t="s">
        <v>124</v>
      </c>
      <c r="B3" s="97"/>
      <c r="C3" s="97"/>
      <c r="D3" s="97"/>
      <c r="E3" s="97"/>
      <c r="F3" s="97"/>
      <c r="G3" s="97"/>
      <c r="H3" s="97"/>
      <c r="I3" s="97"/>
      <c r="J3" s="97"/>
      <c r="K3" s="97"/>
    </row>
    <row r="4" spans="1:11" ht="14.5">
      <c r="A4" s="97" t="s">
        <v>135</v>
      </c>
      <c r="B4" s="97"/>
      <c r="C4" s="97"/>
      <c r="D4" s="97"/>
      <c r="E4" s="97"/>
      <c r="F4" s="97"/>
      <c r="G4" s="97"/>
      <c r="H4" s="97"/>
      <c r="I4" s="97"/>
      <c r="J4" s="97"/>
      <c r="K4" s="97"/>
    </row>
    <row r="5" spans="2:11" ht="14.5">
      <c r="B5" s="62" t="s">
        <v>126</v>
      </c>
      <c r="K5" s="8" t="str">
        <f>"Prior Year: "&amp;'1'!$F$5</f>
        <v>Prior Year: 2021</v>
      </c>
    </row>
    <row r="6" ht="14.5"/>
    <row r="7" spans="3:11" ht="14.5">
      <c r="C7" s="48" t="s">
        <v>75</v>
      </c>
      <c r="D7" s="48" t="s">
        <v>76</v>
      </c>
      <c r="E7" s="48" t="s">
        <v>77</v>
      </c>
      <c r="F7" s="48" t="s">
        <v>78</v>
      </c>
      <c r="G7" s="48" t="s">
        <v>79</v>
      </c>
      <c r="H7" s="48" t="s">
        <v>80</v>
      </c>
      <c r="I7" s="48" t="s">
        <v>81</v>
      </c>
      <c r="J7" s="48" t="s">
        <v>82</v>
      </c>
      <c r="K7" s="48" t="s">
        <v>82</v>
      </c>
    </row>
    <row r="8" spans="3:11" ht="14.5">
      <c r="C8" s="3"/>
      <c r="D8" s="3"/>
      <c r="E8" s="3" t="s">
        <v>86</v>
      </c>
      <c r="F8" s="9" t="s">
        <v>87</v>
      </c>
      <c r="G8" s="3"/>
      <c r="H8" s="9" t="s">
        <v>90</v>
      </c>
      <c r="I8" s="9" t="s">
        <v>91</v>
      </c>
      <c r="J8" s="9" t="s">
        <v>375</v>
      </c>
      <c r="K8" s="57"/>
    </row>
    <row r="9" spans="3:11" ht="14.5">
      <c r="C9" s="3"/>
      <c r="D9" s="3"/>
      <c r="E9" s="3"/>
      <c r="F9" s="9"/>
      <c r="G9" s="3"/>
      <c r="H9" s="3"/>
      <c r="I9"/>
      <c r="J9" s="10" t="s">
        <v>101</v>
      </c>
      <c r="K9" s="57"/>
    </row>
    <row r="10" spans="3:11" ht="14.5">
      <c r="C10" s="8" t="s">
        <v>122</v>
      </c>
      <c r="D10" s="8" t="s">
        <v>120</v>
      </c>
      <c r="E10" s="10" t="s">
        <v>123</v>
      </c>
      <c r="F10" s="10" t="s">
        <v>89</v>
      </c>
      <c r="G10" s="10"/>
      <c r="H10" s="10" t="s">
        <v>286</v>
      </c>
      <c r="I10" s="10" t="s">
        <v>84</v>
      </c>
      <c r="J10" s="10" t="s">
        <v>100</v>
      </c>
      <c r="K10" s="8" t="s">
        <v>98</v>
      </c>
    </row>
    <row r="11" spans="1:12" s="13" customFormat="1" ht="14.5">
      <c r="A11" s="11" t="s">
        <v>72</v>
      </c>
      <c r="B11" s="12" t="s">
        <v>73</v>
      </c>
      <c r="C11" s="4" t="s">
        <v>121</v>
      </c>
      <c r="D11" s="4" t="s">
        <v>119</v>
      </c>
      <c r="E11" s="4" t="s">
        <v>74</v>
      </c>
      <c r="F11" s="11" t="s">
        <v>88</v>
      </c>
      <c r="G11" s="11" t="s">
        <v>2</v>
      </c>
      <c r="H11" s="11" t="s">
        <v>287</v>
      </c>
      <c r="I11" s="11" t="s">
        <v>85</v>
      </c>
      <c r="J11" s="11" t="s">
        <v>99</v>
      </c>
      <c r="K11" s="11" t="s">
        <v>97</v>
      </c>
      <c r="L11" s="11" t="s">
        <v>72</v>
      </c>
    </row>
    <row r="12" spans="1:12" ht="16.5" customHeight="1">
      <c r="A12" s="8">
        <v>100</v>
      </c>
      <c r="B12" t="s">
        <v>3</v>
      </c>
      <c r="C12" s="74" t="s">
        <v>92</v>
      </c>
      <c r="D12" s="59">
        <v>710655269</v>
      </c>
      <c r="E12" s="59">
        <v>0</v>
      </c>
      <c r="F12" s="59">
        <v>-468499422</v>
      </c>
      <c r="G12" s="59">
        <v>-7238226.8699999992</v>
      </c>
      <c r="H12" s="59">
        <v>0</v>
      </c>
      <c r="I12" s="59">
        <v>1680957.9300000332</v>
      </c>
      <c r="J12" s="16">
        <f>SUM(D12:I12)</f>
        <v>236598578.06000003</v>
      </c>
      <c r="K12" s="52" t="s">
        <v>362</v>
      </c>
      <c r="L12" s="8">
        <f>A12</f>
        <v>100</v>
      </c>
    </row>
    <row r="13" spans="1:12" ht="14.5">
      <c r="A13" s="8">
        <f>A12+1</f>
        <v>101</v>
      </c>
      <c r="B13" t="s">
        <v>4</v>
      </c>
      <c r="C13" s="74" t="s">
        <v>93</v>
      </c>
      <c r="D13" s="59">
        <v>80868505</v>
      </c>
      <c r="E13" s="59">
        <v>668588797.81999993</v>
      </c>
      <c r="F13" s="59">
        <v>0</v>
      </c>
      <c r="G13" s="59">
        <v>0</v>
      </c>
      <c r="H13" s="59">
        <v>0</v>
      </c>
      <c r="I13" s="59">
        <v>0</v>
      </c>
      <c r="J13" s="16">
        <f t="shared" si="0" ref="J13:J16">SUM(D13:I13)</f>
        <v>749457302.81999993</v>
      </c>
      <c r="K13" s="52" t="s">
        <v>363</v>
      </c>
      <c r="L13" s="8">
        <f t="shared" si="1" ref="L13:L17">A13</f>
        <v>101</v>
      </c>
    </row>
    <row r="14" spans="1:12" ht="14.5">
      <c r="A14" s="8">
        <f>A13+1</f>
        <v>102</v>
      </c>
      <c r="B14" t="s">
        <v>5</v>
      </c>
      <c r="C14" s="74" t="s">
        <v>94</v>
      </c>
      <c r="D14" s="59">
        <v>93172912</v>
      </c>
      <c r="E14" s="59">
        <v>0</v>
      </c>
      <c r="F14" s="59">
        <v>0</v>
      </c>
      <c r="G14" s="59">
        <v>-1578317.76</v>
      </c>
      <c r="H14" s="59">
        <v>0</v>
      </c>
      <c r="I14" s="59"/>
      <c r="J14" s="16">
        <f t="shared" si="0"/>
        <v>91594594.239999995</v>
      </c>
      <c r="K14" s="52" t="s">
        <v>364</v>
      </c>
      <c r="L14" s="8">
        <f t="shared" si="1"/>
        <v>102</v>
      </c>
    </row>
    <row r="15" spans="1:12" ht="14.5">
      <c r="A15" s="8">
        <f>A14+1</f>
        <v>103</v>
      </c>
      <c r="B15" t="s">
        <v>6</v>
      </c>
      <c r="C15" s="74" t="s">
        <v>95</v>
      </c>
      <c r="D15" s="59">
        <v>-2558633</v>
      </c>
      <c r="E15" s="59">
        <v>0</v>
      </c>
      <c r="F15" s="59">
        <v>0</v>
      </c>
      <c r="G15" s="59">
        <v>0</v>
      </c>
      <c r="H15" s="59">
        <v>0</v>
      </c>
      <c r="I15" s="59">
        <v>0</v>
      </c>
      <c r="J15" s="16">
        <f t="shared" si="0"/>
        <v>-2558633</v>
      </c>
      <c r="K15" s="52" t="s">
        <v>365</v>
      </c>
      <c r="L15" s="8">
        <f t="shared" si="1"/>
        <v>103</v>
      </c>
    </row>
    <row r="16" spans="1:12" ht="14.5">
      <c r="A16" s="8">
        <f>A15+1</f>
        <v>104</v>
      </c>
      <c r="B16" t="s">
        <v>7</v>
      </c>
      <c r="C16" s="74" t="s">
        <v>127</v>
      </c>
      <c r="D16" s="59">
        <v>2640405936</v>
      </c>
      <c r="E16" s="59">
        <v>-668588797.81999993</v>
      </c>
      <c r="F16" s="59">
        <v>0</v>
      </c>
      <c r="G16" s="59">
        <v>0</v>
      </c>
      <c r="H16" s="59">
        <v>-12920969.970000001</v>
      </c>
      <c r="I16" s="59">
        <v>-1550833.47000041</v>
      </c>
      <c r="J16" s="16">
        <f t="shared" si="0"/>
        <v>1957345334.7399995</v>
      </c>
      <c r="K16" s="52" t="s">
        <v>366</v>
      </c>
      <c r="L16" s="8">
        <f t="shared" si="1"/>
        <v>104</v>
      </c>
    </row>
    <row r="17" spans="1:12" s="1" customFormat="1" ht="14.5">
      <c r="A17" s="8">
        <f>A16+1</f>
        <v>105</v>
      </c>
      <c r="B17" s="6" t="s">
        <v>20</v>
      </c>
      <c r="C17" s="14"/>
      <c r="D17" s="17">
        <f t="shared" si="2" ref="D17:J17">SUM(D12:D16)</f>
        <v>3522543989</v>
      </c>
      <c r="E17" s="17">
        <f t="shared" si="2"/>
        <v>0</v>
      </c>
      <c r="F17" s="17">
        <f t="shared" si="2"/>
        <v>-468499422</v>
      </c>
      <c r="G17" s="17">
        <f t="shared" si="2"/>
        <v>-8816544.629999999</v>
      </c>
      <c r="H17" s="17">
        <f t="shared" si="2"/>
        <v>-12920969.970000001</v>
      </c>
      <c r="I17" s="17">
        <f t="shared" si="2"/>
        <v>130124.45999962324</v>
      </c>
      <c r="J17" s="17">
        <f t="shared" si="2"/>
        <v>3032437176.8599997</v>
      </c>
      <c r="K17" s="75"/>
      <c r="L17" s="8">
        <f t="shared" si="1"/>
        <v>105</v>
      </c>
    </row>
    <row r="18" spans="1:10" ht="14.5">
      <c r="A18" s="5"/>
      <c r="D18" s="15"/>
      <c r="E18" s="15"/>
      <c r="F18" s="15"/>
      <c r="G18" s="15"/>
      <c r="H18" s="15"/>
      <c r="I18" s="15"/>
      <c r="J18" s="15"/>
    </row>
    <row r="19" spans="1:10" ht="14.5">
      <c r="A19" s="5"/>
      <c r="B19" s="12" t="s">
        <v>83</v>
      </c>
      <c r="D19" s="15"/>
      <c r="J19" s="15"/>
    </row>
    <row r="20" spans="1:11" ht="14.5">
      <c r="A20" s="5"/>
      <c r="B20" s="98" t="s">
        <v>294</v>
      </c>
      <c r="C20" s="98"/>
      <c r="D20" s="98"/>
      <c r="E20" s="98"/>
      <c r="F20" s="98"/>
      <c r="G20" s="98"/>
      <c r="H20" s="98"/>
      <c r="I20" s="98"/>
      <c r="J20" s="98"/>
      <c r="K20" s="98"/>
    </row>
    <row r="21" spans="2:11" ht="14.5">
      <c r="B21" s="98" t="s">
        <v>293</v>
      </c>
      <c r="C21" s="98"/>
      <c r="D21" s="98"/>
      <c r="E21" s="98"/>
      <c r="F21" s="98"/>
      <c r="G21" s="98"/>
      <c r="H21" s="98"/>
      <c r="I21" s="98"/>
      <c r="J21" s="98"/>
      <c r="K21" s="98"/>
    </row>
    <row r="22" spans="2:11" ht="14.5">
      <c r="B22" s="99" t="s">
        <v>289</v>
      </c>
      <c r="C22" s="99"/>
      <c r="D22" s="99"/>
      <c r="E22" s="99"/>
      <c r="F22" s="99"/>
      <c r="G22" s="99"/>
      <c r="H22" s="99"/>
      <c r="I22" s="99"/>
      <c r="J22" s="99"/>
      <c r="K22" s="99"/>
    </row>
    <row r="23" spans="2:11" ht="14.5">
      <c r="B23" s="99" t="s">
        <v>288</v>
      </c>
      <c r="C23" s="99"/>
      <c r="D23" s="99"/>
      <c r="E23" s="99"/>
      <c r="F23" s="99"/>
      <c r="G23" s="99"/>
      <c r="H23" s="99"/>
      <c r="I23" s="99"/>
      <c r="J23" s="99"/>
      <c r="K23" s="99"/>
    </row>
  </sheetData>
  <mergeCells count="8">
    <mergeCell ref="B21:K21"/>
    <mergeCell ref="B23:K23"/>
    <mergeCell ref="A1:K1"/>
    <mergeCell ref="A4:K4"/>
    <mergeCell ref="A3:K3"/>
    <mergeCell ref="A2:K2"/>
    <mergeCell ref="B20:K20"/>
    <mergeCell ref="B22:K22"/>
  </mergeCells>
  <printOptions horizontalCentered="1"/>
  <pageMargins left="1" right="1" top="1" bottom="1" header="0.5" footer="0.5"/>
  <pageSetup orientation="landscape" scale="56" r:id="rId1"/>
  <headerFooter alignWithMargins="0">
    <oddHeader>&amp;RDocket No. ER20-2878-000, et al.- Annual Update RY2024
&amp;F</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N41"/>
  <sheetViews>
    <sheetView showGridLines="0" tabSelected="1" view="pageBreakPreview" zoomScale="40" zoomScaleSheetLayoutView="40" workbookViewId="0" topLeftCell="A1">
      <selection pane="topLeft" activeCell="B39" sqref="B39:M39"/>
    </sheetView>
  </sheetViews>
  <sheetFormatPr defaultRowHeight="15"/>
  <cols>
    <col min="1" max="1" width="5.42857142857143" customWidth="1"/>
    <col min="2" max="2" width="12.5714285714286" customWidth="1"/>
    <col min="3" max="3" width="56.8571428571429" customWidth="1"/>
    <col min="4" max="4" width="17.4285714285714" customWidth="1"/>
    <col min="5" max="5" width="15.4285714285714" customWidth="1"/>
    <col min="6" max="6" width="13.8571428571429" customWidth="1"/>
    <col min="7" max="7" width="15.8571428571429" customWidth="1"/>
    <col min="8" max="8" width="13.7142857142857" customWidth="1"/>
    <col min="9" max="9" width="15" customWidth="1"/>
    <col min="10" max="11" width="17.1428571428571" customWidth="1"/>
    <col min="12" max="13" width="17.4285714285714" customWidth="1"/>
    <col min="14" max="14" width="5.85714285714286" customWidth="1"/>
  </cols>
  <sheetData>
    <row r="1" spans="1:13" ht="14.5">
      <c r="A1" s="101" t="str">
        <f>ToC!A1</f>
        <v>Pacific Gas and Electric Company</v>
      </c>
      <c r="B1" s="102"/>
      <c r="C1" s="102"/>
      <c r="D1" s="102"/>
      <c r="E1" s="102"/>
      <c r="F1" s="102"/>
      <c r="G1" s="102"/>
      <c r="H1" s="102"/>
      <c r="I1" s="102"/>
      <c r="J1" s="102"/>
      <c r="K1" s="102"/>
      <c r="L1" s="102"/>
      <c r="M1" s="102"/>
    </row>
    <row r="2" spans="1:13" ht="14.5">
      <c r="A2" s="101" t="str">
        <f>ToC!A2</f>
        <v>WDT3 Rate Year 2023</v>
      </c>
      <c r="B2" s="102"/>
      <c r="C2" s="102"/>
      <c r="D2" s="102"/>
      <c r="E2" s="102"/>
      <c r="F2" s="102"/>
      <c r="G2" s="102"/>
      <c r="H2" s="102"/>
      <c r="I2" s="102"/>
      <c r="J2" s="102"/>
      <c r="K2" s="102"/>
      <c r="L2" s="102"/>
      <c r="M2" s="102"/>
    </row>
    <row r="3" spans="1:13" ht="14.5">
      <c r="A3" s="103" t="s">
        <v>291</v>
      </c>
      <c r="B3" s="103"/>
      <c r="C3" s="103"/>
      <c r="D3" s="103"/>
      <c r="E3" s="103"/>
      <c r="F3" s="103"/>
      <c r="G3" s="103"/>
      <c r="H3" s="103"/>
      <c r="I3" s="103"/>
      <c r="J3" s="103"/>
      <c r="K3" s="103"/>
      <c r="L3" s="103"/>
      <c r="M3" s="103"/>
    </row>
    <row r="4" spans="1:13" ht="15" customHeight="1">
      <c r="A4" s="103" t="s">
        <v>136</v>
      </c>
      <c r="B4" s="102"/>
      <c r="C4" s="102"/>
      <c r="D4" s="102"/>
      <c r="E4" s="102"/>
      <c r="F4" s="102"/>
      <c r="G4" s="102"/>
      <c r="H4" s="102"/>
      <c r="I4" s="102"/>
      <c r="J4" s="102"/>
      <c r="K4" s="102"/>
      <c r="L4" s="102"/>
      <c r="M4" s="102"/>
    </row>
    <row r="5" spans="3:13" ht="14.5">
      <c r="C5" s="62" t="s">
        <v>126</v>
      </c>
      <c r="M5" s="8" t="str">
        <f>"Prior Year: "&amp;'1'!$F$5</f>
        <v>Prior Year: 2021</v>
      </c>
    </row>
    <row r="6" ht="14.5"/>
    <row r="7" spans="4:13" ht="14.5">
      <c r="D7" s="48" t="s">
        <v>75</v>
      </c>
      <c r="E7" s="48" t="s">
        <v>76</v>
      </c>
      <c r="F7" s="48" t="s">
        <v>77</v>
      </c>
      <c r="G7" s="48" t="s">
        <v>78</v>
      </c>
      <c r="H7" s="48" t="s">
        <v>79</v>
      </c>
      <c r="I7" s="48" t="s">
        <v>80</v>
      </c>
      <c r="J7" s="48" t="s">
        <v>81</v>
      </c>
      <c r="K7" s="48" t="s">
        <v>82</v>
      </c>
      <c r="L7" s="48" t="s">
        <v>112</v>
      </c>
      <c r="M7" s="48" t="s">
        <v>113</v>
      </c>
    </row>
    <row r="8" spans="4:13" ht="14.5">
      <c r="D8" s="49" t="s">
        <v>86</v>
      </c>
      <c r="E8" s="49"/>
      <c r="F8" s="49"/>
      <c r="G8" s="49"/>
      <c r="H8" s="49"/>
      <c r="I8" s="49"/>
      <c r="J8" s="49" t="s">
        <v>128</v>
      </c>
      <c r="K8" s="49" t="s">
        <v>87</v>
      </c>
      <c r="L8" s="49" t="s">
        <v>90</v>
      </c>
      <c r="M8" s="49" t="s">
        <v>358</v>
      </c>
    </row>
    <row r="9" spans="4:13" ht="14.5">
      <c r="D9" s="8" t="s">
        <v>107</v>
      </c>
      <c r="E9" s="8" t="s">
        <v>100</v>
      </c>
      <c r="F9" s="8" t="s">
        <v>20</v>
      </c>
      <c r="G9" s="8" t="s">
        <v>20</v>
      </c>
      <c r="H9" s="8" t="s">
        <v>20</v>
      </c>
      <c r="I9" s="8" t="s">
        <v>85</v>
      </c>
      <c r="J9" s="8" t="s">
        <v>108</v>
      </c>
      <c r="K9" s="8" t="s">
        <v>376</v>
      </c>
      <c r="L9" s="8" t="s">
        <v>324</v>
      </c>
      <c r="M9" s="8" t="s">
        <v>323</v>
      </c>
    </row>
    <row r="10" spans="1:14" ht="14.5">
      <c r="A10" s="20" t="s">
        <v>71</v>
      </c>
      <c r="B10" s="20" t="s">
        <v>8</v>
      </c>
      <c r="C10" s="23" t="s">
        <v>96</v>
      </c>
      <c r="D10" s="21" t="s">
        <v>103</v>
      </c>
      <c r="E10" s="21" t="s">
        <v>102</v>
      </c>
      <c r="F10" s="22" t="s">
        <v>104</v>
      </c>
      <c r="G10" s="22" t="s">
        <v>105</v>
      </c>
      <c r="H10" s="22" t="s">
        <v>106</v>
      </c>
      <c r="I10" s="22" t="s">
        <v>129</v>
      </c>
      <c r="J10" s="22" t="s">
        <v>103</v>
      </c>
      <c r="K10" s="22" t="s">
        <v>377</v>
      </c>
      <c r="L10" s="22" t="s">
        <v>85</v>
      </c>
      <c r="M10" s="23" t="s">
        <v>11</v>
      </c>
      <c r="N10" s="20" t="s">
        <v>71</v>
      </c>
    </row>
    <row r="11" spans="1:14" ht="14.5">
      <c r="A11" s="26">
        <v>100</v>
      </c>
      <c r="B11" s="3" t="s">
        <v>298</v>
      </c>
      <c r="C11" s="78" t="s">
        <v>326</v>
      </c>
      <c r="D11" s="93">
        <v>39.57999999996099</v>
      </c>
      <c r="E11" s="93">
        <v>0</v>
      </c>
      <c r="F11" s="93">
        <v>0</v>
      </c>
      <c r="G11" s="93">
        <v>-157470.45000000001</v>
      </c>
      <c r="H11" s="93">
        <v>0</v>
      </c>
      <c r="I11" s="93">
        <v>2599.8200000000002</v>
      </c>
      <c r="J11" s="25">
        <f>SUM(D11:I11)</f>
        <v>-154831.05000000005</v>
      </c>
      <c r="K11" s="59">
        <v>0</v>
      </c>
      <c r="L11" s="59">
        <v>2695.1638192310002</v>
      </c>
      <c r="M11" s="25">
        <f t="shared" si="0" ref="M11:M35">+SUM(J11:L11)</f>
        <v>-152135.88618076904</v>
      </c>
      <c r="N11" s="26">
        <f>A11</f>
        <v>100</v>
      </c>
    </row>
    <row r="12" spans="1:14" ht="14.5">
      <c r="A12" s="26">
        <f>A11+1</f>
        <v>101</v>
      </c>
      <c r="B12" s="3" t="s">
        <v>299</v>
      </c>
      <c r="C12" s="78" t="s">
        <v>327</v>
      </c>
      <c r="D12" s="93">
        <v>14845795.27</v>
      </c>
      <c r="E12" s="93">
        <v>3838783.97</v>
      </c>
      <c r="F12" s="93">
        <v>0</v>
      </c>
      <c r="G12" s="93">
        <v>0</v>
      </c>
      <c r="H12" s="93">
        <v>0</v>
      </c>
      <c r="I12" s="93">
        <v>0</v>
      </c>
      <c r="J12" s="25">
        <f t="shared" si="1" ref="J12:J35">SUM(D12:I12)</f>
        <v>18684579.239999998</v>
      </c>
      <c r="K12" s="59">
        <v>0</v>
      </c>
      <c r="L12" s="59">
        <v>-473058.06649453868</v>
      </c>
      <c r="M12" s="25">
        <f t="shared" si="0"/>
        <v>18211521.173505459</v>
      </c>
      <c r="N12" s="26">
        <f t="shared" si="2" ref="N12:N36">A12</f>
        <v>101</v>
      </c>
    </row>
    <row r="13" spans="1:14" ht="14.5">
      <c r="A13" s="26">
        <f>A12+1</f>
        <v>102</v>
      </c>
      <c r="B13" s="3" t="s">
        <v>300</v>
      </c>
      <c r="C13" s="78" t="s">
        <v>328</v>
      </c>
      <c r="D13" s="93">
        <v>111278185.41</v>
      </c>
      <c r="E13" s="93">
        <v>4679893.74</v>
      </c>
      <c r="F13" s="93">
        <v>-97795.20</v>
      </c>
      <c r="G13" s="93">
        <v>-1173057.08</v>
      </c>
      <c r="H13" s="93">
        <v>-15212.85</v>
      </c>
      <c r="I13" s="93">
        <v>-6065.68</v>
      </c>
      <c r="J13" s="25">
        <f t="shared" si="1"/>
        <v>114665948.33999999</v>
      </c>
      <c r="K13" s="59">
        <v>0</v>
      </c>
      <c r="L13" s="59">
        <v>-3444040.3942479873</v>
      </c>
      <c r="M13" s="25">
        <f t="shared" si="0"/>
        <v>111221907.945752</v>
      </c>
      <c r="N13" s="26">
        <f t="shared" si="2"/>
        <v>102</v>
      </c>
    </row>
    <row r="14" spans="1:14" ht="14.5">
      <c r="A14" s="26">
        <f t="shared" si="3" ref="A14:A36">A13+1</f>
        <v>103</v>
      </c>
      <c r="B14" s="3" t="s">
        <v>301</v>
      </c>
      <c r="C14" s="78" t="s">
        <v>329</v>
      </c>
      <c r="D14" s="93">
        <v>10674465.250000002</v>
      </c>
      <c r="E14" s="93">
        <v>666588.56999999995</v>
      </c>
      <c r="F14" s="93">
        <v>-114894.33</v>
      </c>
      <c r="G14" s="93">
        <v>-144223.75</v>
      </c>
      <c r="H14" s="93">
        <v>32396.66</v>
      </c>
      <c r="I14" s="93">
        <v>17309.150000000001</v>
      </c>
      <c r="J14" s="25">
        <f t="shared" si="1"/>
        <v>11131641.550000003</v>
      </c>
      <c r="K14" s="59">
        <v>0</v>
      </c>
      <c r="L14" s="59">
        <v>-74578.053128133994</v>
      </c>
      <c r="M14" s="25">
        <f t="shared" si="0"/>
        <v>11057063.496871868</v>
      </c>
      <c r="N14" s="26">
        <f t="shared" si="2"/>
        <v>103</v>
      </c>
    </row>
    <row r="15" spans="1:14" ht="14.5">
      <c r="A15" s="26">
        <f t="shared" si="3"/>
        <v>104</v>
      </c>
      <c r="B15" s="3" t="s">
        <v>302</v>
      </c>
      <c r="C15" s="78" t="s">
        <v>330</v>
      </c>
      <c r="D15" s="93">
        <v>1132892112.9799998</v>
      </c>
      <c r="E15" s="93">
        <v>122188512.51000001</v>
      </c>
      <c r="F15" s="93">
        <v>-43600414.340000004</v>
      </c>
      <c r="G15" s="93">
        <v>-17022514.710000001</v>
      </c>
      <c r="H15" s="93">
        <v>1508854.61</v>
      </c>
      <c r="I15" s="93">
        <v>372051.37</v>
      </c>
      <c r="J15" s="25">
        <f t="shared" si="1"/>
        <v>1196338602.4199996</v>
      </c>
      <c r="K15" s="59">
        <v>0</v>
      </c>
      <c r="L15" s="59">
        <v>-1851573.438028055</v>
      </c>
      <c r="M15" s="25">
        <f t="shared" si="0"/>
        <v>1194487028.9819715</v>
      </c>
      <c r="N15" s="26">
        <f t="shared" si="2"/>
        <v>104</v>
      </c>
    </row>
    <row r="16" spans="1:14" ht="14.5">
      <c r="A16" s="26">
        <f t="shared" si="3"/>
        <v>105</v>
      </c>
      <c r="B16" s="3" t="s">
        <v>303</v>
      </c>
      <c r="C16" s="78" t="s">
        <v>331</v>
      </c>
      <c r="D16" s="93">
        <v>629292.64999999991</v>
      </c>
      <c r="E16" s="93">
        <v>64385.11</v>
      </c>
      <c r="F16" s="93">
        <v>0</v>
      </c>
      <c r="G16" s="93">
        <v>0</v>
      </c>
      <c r="H16" s="93">
        <v>0</v>
      </c>
      <c r="I16" s="93">
        <v>-107730.18</v>
      </c>
      <c r="J16" s="25">
        <f t="shared" si="1"/>
        <v>585947.57999999984</v>
      </c>
      <c r="K16" s="59">
        <v>0</v>
      </c>
      <c r="L16" s="59">
        <v>0</v>
      </c>
      <c r="M16" s="25">
        <f t="shared" si="0"/>
        <v>585947.57999999984</v>
      </c>
      <c r="N16" s="26">
        <f t="shared" si="2"/>
        <v>105</v>
      </c>
    </row>
    <row r="17" spans="1:14" ht="14.5">
      <c r="A17" s="26">
        <f t="shared" si="3"/>
        <v>106</v>
      </c>
      <c r="B17" s="3" t="s">
        <v>304</v>
      </c>
      <c r="C17" s="78" t="s">
        <v>331</v>
      </c>
      <c r="D17" s="93">
        <v>14827148.189999998</v>
      </c>
      <c r="E17" s="93">
        <v>2010560.11</v>
      </c>
      <c r="F17" s="93">
        <v>0</v>
      </c>
      <c r="G17" s="93">
        <v>0</v>
      </c>
      <c r="H17" s="93">
        <v>0</v>
      </c>
      <c r="I17" s="93">
        <v>-606.87</v>
      </c>
      <c r="J17" s="25">
        <f t="shared" si="1"/>
        <v>16837101.429999996</v>
      </c>
      <c r="K17" s="59">
        <v>0</v>
      </c>
      <c r="L17" s="59">
        <v>0</v>
      </c>
      <c r="M17" s="25">
        <f t="shared" si="0"/>
        <v>16837101.429999996</v>
      </c>
      <c r="N17" s="26">
        <f t="shared" si="2"/>
        <v>106</v>
      </c>
    </row>
    <row r="18" spans="1:14" ht="14.5">
      <c r="A18" s="26">
        <f t="shared" si="3"/>
        <v>107</v>
      </c>
      <c r="B18" s="3" t="s">
        <v>305</v>
      </c>
      <c r="C18" s="78" t="s">
        <v>332</v>
      </c>
      <c r="D18" s="93">
        <v>2704393232.4700007</v>
      </c>
      <c r="E18" s="93">
        <v>385336692.19999999</v>
      </c>
      <c r="F18" s="93">
        <v>-39478012.629999995</v>
      </c>
      <c r="G18" s="93">
        <v>-136719940.78999999</v>
      </c>
      <c r="H18" s="93">
        <v>0</v>
      </c>
      <c r="I18" s="93">
        <v>-23579.13</v>
      </c>
      <c r="J18" s="25">
        <f t="shared" si="1"/>
        <v>2913508392.1200004</v>
      </c>
      <c r="K18" s="59">
        <v>20653406.599999998</v>
      </c>
      <c r="L18" s="59">
        <v>-10047934.072145216</v>
      </c>
      <c r="M18" s="25">
        <f t="shared" si="0"/>
        <v>2924113864.6478553</v>
      </c>
      <c r="N18" s="26">
        <f t="shared" si="2"/>
        <v>107</v>
      </c>
    </row>
    <row r="19" spans="1:14" ht="14.5">
      <c r="A19" s="26">
        <f t="shared" si="3"/>
        <v>108</v>
      </c>
      <c r="B19" s="3" t="s">
        <v>306</v>
      </c>
      <c r="C19" s="78" t="s">
        <v>333</v>
      </c>
      <c r="D19" s="93">
        <v>2790476283.7600002</v>
      </c>
      <c r="E19" s="93">
        <v>211849155.13999999</v>
      </c>
      <c r="F19" s="93">
        <v>-75524849.74000001</v>
      </c>
      <c r="G19" s="93">
        <v>-63978135.209999993</v>
      </c>
      <c r="H19" s="93">
        <v>5047359.5199999996</v>
      </c>
      <c r="I19" s="93">
        <v>-209139.75</v>
      </c>
      <c r="J19" s="25">
        <f t="shared" si="1"/>
        <v>2867660673.7199998</v>
      </c>
      <c r="K19" s="59">
        <v>9910238.6100000013</v>
      </c>
      <c r="L19" s="59">
        <v>-9615518.063289851</v>
      </c>
      <c r="M19" s="25">
        <f t="shared" si="0"/>
        <v>2867955394.2667103</v>
      </c>
      <c r="N19" s="26">
        <f t="shared" si="2"/>
        <v>108</v>
      </c>
    </row>
    <row r="20" spans="1:14" ht="14.5">
      <c r="A20" s="26">
        <f t="shared" si="3"/>
        <v>109</v>
      </c>
      <c r="B20" s="3" t="s">
        <v>307</v>
      </c>
      <c r="C20" s="78" t="s">
        <v>334</v>
      </c>
      <c r="D20" s="93">
        <v>1233360864.23</v>
      </c>
      <c r="E20" s="93">
        <v>82544197.969999999</v>
      </c>
      <c r="F20" s="93">
        <v>-499388.14999999997</v>
      </c>
      <c r="G20" s="93">
        <v>-9791362.879999999</v>
      </c>
      <c r="H20" s="93">
        <v>25620</v>
      </c>
      <c r="I20" s="93">
        <v>0</v>
      </c>
      <c r="J20" s="25">
        <f t="shared" si="1"/>
        <v>1305639931.1699998</v>
      </c>
      <c r="K20" s="59">
        <v>783903.55999999994</v>
      </c>
      <c r="L20" s="59">
        <v>-715304.28718607523</v>
      </c>
      <c r="M20" s="25">
        <f t="shared" si="0"/>
        <v>1305708530.4428136</v>
      </c>
      <c r="N20" s="26">
        <f t="shared" si="2"/>
        <v>109</v>
      </c>
    </row>
    <row r="21" spans="1:14" ht="14.5">
      <c r="A21" s="26">
        <f t="shared" si="3"/>
        <v>110</v>
      </c>
      <c r="B21" s="3" t="s">
        <v>308</v>
      </c>
      <c r="C21" s="78" t="s">
        <v>335</v>
      </c>
      <c r="D21" s="93">
        <v>2893695671.0099998</v>
      </c>
      <c r="E21" s="93">
        <v>172655709.62000001</v>
      </c>
      <c r="F21" s="93">
        <v>-14999832.35</v>
      </c>
      <c r="G21" s="93">
        <v>-12406446.17</v>
      </c>
      <c r="H21" s="93">
        <v>1383953.42</v>
      </c>
      <c r="I21" s="93">
        <f>-41492.1+201437.929998398</f>
        <v>159945.829998398</v>
      </c>
      <c r="J21" s="25">
        <f t="shared" si="1"/>
        <v>3040489001.3599982</v>
      </c>
      <c r="K21" s="59">
        <v>2185276.25</v>
      </c>
      <c r="L21" s="59">
        <v>-1272261.3964723111</v>
      </c>
      <c r="M21" s="25">
        <f t="shared" si="0"/>
        <v>3041402016.2135258</v>
      </c>
      <c r="N21" s="26">
        <f t="shared" si="2"/>
        <v>110</v>
      </c>
    </row>
    <row r="22" spans="1:14" ht="14.5">
      <c r="A22" s="26">
        <f t="shared" si="3"/>
        <v>111</v>
      </c>
      <c r="B22" s="3" t="s">
        <v>309</v>
      </c>
      <c r="C22" s="78" t="s">
        <v>336</v>
      </c>
      <c r="D22" s="93">
        <v>1006636450.4700003</v>
      </c>
      <c r="E22" s="93">
        <v>150607182.19999999</v>
      </c>
      <c r="F22" s="93">
        <v>-44285458.979999997</v>
      </c>
      <c r="G22" s="93">
        <v>-45962170.609999999</v>
      </c>
      <c r="H22" s="93">
        <v>1347375.46</v>
      </c>
      <c r="I22" s="93">
        <v>-216.33</v>
      </c>
      <c r="J22" s="25">
        <f t="shared" si="1"/>
        <v>1068343162.2100003</v>
      </c>
      <c r="K22" s="59">
        <v>6962752.9100000001</v>
      </c>
      <c r="L22" s="59">
        <v>-1145155.748842418</v>
      </c>
      <c r="M22" s="25">
        <f t="shared" si="0"/>
        <v>1074160759.3711579</v>
      </c>
      <c r="N22" s="26">
        <f t="shared" si="2"/>
        <v>111</v>
      </c>
    </row>
    <row r="23" spans="1:14" ht="14.5">
      <c r="A23" s="26">
        <f t="shared" si="3"/>
        <v>112</v>
      </c>
      <c r="B23" s="3" t="s">
        <v>310</v>
      </c>
      <c r="C23" s="78" t="s">
        <v>337</v>
      </c>
      <c r="D23" s="93">
        <v>356273171.75000006</v>
      </c>
      <c r="E23" s="93">
        <v>52273743.420000002</v>
      </c>
      <c r="F23" s="93">
        <v>-4884585.05</v>
      </c>
      <c r="G23" s="93">
        <v>-13999420.539999999</v>
      </c>
      <c r="H23" s="93">
        <v>467307.32</v>
      </c>
      <c r="I23" s="93">
        <v>0</v>
      </c>
      <c r="J23" s="25">
        <f t="shared" si="1"/>
        <v>390130216.90000004</v>
      </c>
      <c r="K23" s="59">
        <v>134893.50</v>
      </c>
      <c r="L23" s="59">
        <v>0</v>
      </c>
      <c r="M23" s="25">
        <f t="shared" si="0"/>
        <v>390265110.40000004</v>
      </c>
      <c r="N23" s="26">
        <f t="shared" si="2"/>
        <v>112</v>
      </c>
    </row>
    <row r="24" spans="1:14" ht="14.5">
      <c r="A24" s="26">
        <f t="shared" si="3"/>
        <v>113</v>
      </c>
      <c r="B24" s="3" t="s">
        <v>311</v>
      </c>
      <c r="C24" s="78" t="s">
        <v>338</v>
      </c>
      <c r="D24" s="93">
        <v>751224093.13</v>
      </c>
      <c r="E24" s="93">
        <v>40738521.789999999</v>
      </c>
      <c r="F24" s="93">
        <v>-317075.92</v>
      </c>
      <c r="G24" s="93">
        <v>-9858700.2599999998</v>
      </c>
      <c r="H24" s="93">
        <v>81409.039999999994</v>
      </c>
      <c r="I24" s="93">
        <v>-70.64</v>
      </c>
      <c r="J24" s="25">
        <f t="shared" si="1"/>
        <v>781868177.13999999</v>
      </c>
      <c r="K24" s="59">
        <v>1312658.44</v>
      </c>
      <c r="L24" s="59">
        <v>-1080061.1910611757</v>
      </c>
      <c r="M24" s="25">
        <f t="shared" si="0"/>
        <v>782100774.3889389</v>
      </c>
      <c r="N24" s="26">
        <f t="shared" si="2"/>
        <v>113</v>
      </c>
    </row>
    <row r="25" spans="1:14" ht="14.5">
      <c r="A25" s="26">
        <f t="shared" si="3"/>
        <v>114</v>
      </c>
      <c r="B25" s="3" t="s">
        <v>312</v>
      </c>
      <c r="C25" s="78" t="s">
        <v>339</v>
      </c>
      <c r="D25" s="93">
        <v>1613948214.4600005</v>
      </c>
      <c r="E25" s="93">
        <v>76306570.200000003</v>
      </c>
      <c r="F25" s="93">
        <v>-8033882.3399999999</v>
      </c>
      <c r="G25" s="93">
        <v>-2297802.6800000002</v>
      </c>
      <c r="H25" s="93">
        <v>81409.039999999994</v>
      </c>
      <c r="I25" s="93">
        <v>-5.52</v>
      </c>
      <c r="J25" s="25">
        <f t="shared" si="1"/>
        <v>1680004503.1600006</v>
      </c>
      <c r="K25" s="59">
        <v>208652.74000000002</v>
      </c>
      <c r="L25" s="59">
        <v>-853448.31011862506</v>
      </c>
      <c r="M25" s="25">
        <f t="shared" si="0"/>
        <v>1679359707.5898819</v>
      </c>
      <c r="N25" s="26">
        <f t="shared" si="2"/>
        <v>114</v>
      </c>
    </row>
    <row r="26" spans="1:14" ht="14.5">
      <c r="A26" s="26">
        <f t="shared" si="3"/>
        <v>115</v>
      </c>
      <c r="B26" s="3" t="s">
        <v>313</v>
      </c>
      <c r="C26" s="78" t="s">
        <v>340</v>
      </c>
      <c r="D26" s="93">
        <v>-46332287.109999992</v>
      </c>
      <c r="E26" s="93">
        <v>7536298.9199999999</v>
      </c>
      <c r="F26" s="93">
        <v>0</v>
      </c>
      <c r="G26" s="93">
        <v>-4288374.20</v>
      </c>
      <c r="H26" s="93">
        <v>0</v>
      </c>
      <c r="I26" s="93">
        <v>0</v>
      </c>
      <c r="J26" s="25">
        <f t="shared" si="1"/>
        <v>-43084362.389999993</v>
      </c>
      <c r="K26" s="59">
        <v>326.86</v>
      </c>
      <c r="L26" s="59">
        <v>-909453.24397254642</v>
      </c>
      <c r="M26" s="25">
        <f t="shared" si="0"/>
        <v>-43993488.773972541</v>
      </c>
      <c r="N26" s="26">
        <f t="shared" si="2"/>
        <v>115</v>
      </c>
    </row>
    <row r="27" spans="1:14" ht="14.5">
      <c r="A27" s="26">
        <f t="shared" si="3"/>
        <v>116</v>
      </c>
      <c r="B27" s="3" t="s">
        <v>314</v>
      </c>
      <c r="C27" s="78" t="s">
        <v>341</v>
      </c>
      <c r="D27" s="93">
        <v>409391567.73999983</v>
      </c>
      <c r="E27" s="93">
        <v>84483687.209999993</v>
      </c>
      <c r="F27" s="93">
        <v>-13132909.060000001</v>
      </c>
      <c r="G27" s="93">
        <v>-11440455.15</v>
      </c>
      <c r="H27" s="93">
        <v>0</v>
      </c>
      <c r="I27" s="93">
        <v>0</v>
      </c>
      <c r="J27" s="25">
        <f t="shared" si="1"/>
        <v>469301890.73999983</v>
      </c>
      <c r="K27" s="59">
        <v>210224.74</v>
      </c>
      <c r="L27" s="59">
        <v>4548689.1000001431</v>
      </c>
      <c r="M27" s="25">
        <f t="shared" si="0"/>
        <v>474060804.57999998</v>
      </c>
      <c r="N27" s="26">
        <f t="shared" si="2"/>
        <v>116</v>
      </c>
    </row>
    <row r="28" spans="1:14" ht="14.5">
      <c r="A28" s="26">
        <f t="shared" si="3"/>
        <v>117</v>
      </c>
      <c r="B28" s="3" t="s">
        <v>315</v>
      </c>
      <c r="C28" s="78" t="s">
        <v>342</v>
      </c>
      <c r="D28" s="93">
        <v>31965922.390000001</v>
      </c>
      <c r="E28" s="93">
        <v>0</v>
      </c>
      <c r="F28" s="93">
        <v>0</v>
      </c>
      <c r="G28" s="93">
        <v>0</v>
      </c>
      <c r="H28" s="93">
        <v>0</v>
      </c>
      <c r="I28" s="93">
        <v>0</v>
      </c>
      <c r="J28" s="25">
        <f t="shared" si="1"/>
        <v>31965922.390000001</v>
      </c>
      <c r="K28" s="59">
        <v>0</v>
      </c>
      <c r="L28" s="59">
        <v>0</v>
      </c>
      <c r="M28" s="25">
        <f t="shared" si="0"/>
        <v>31965922.390000001</v>
      </c>
      <c r="N28" s="26">
        <f t="shared" si="2"/>
        <v>117</v>
      </c>
    </row>
    <row r="29" spans="1:14" ht="14.5">
      <c r="A29" s="26">
        <f t="shared" si="3"/>
        <v>118</v>
      </c>
      <c r="B29" s="3" t="s">
        <v>316</v>
      </c>
      <c r="C29" s="78" t="s">
        <v>343</v>
      </c>
      <c r="D29" s="93">
        <v>910.61</v>
      </c>
      <c r="E29" s="93">
        <v>897.54</v>
      </c>
      <c r="F29" s="93">
        <v>0</v>
      </c>
      <c r="G29" s="93">
        <v>0</v>
      </c>
      <c r="H29" s="93">
        <v>0</v>
      </c>
      <c r="I29" s="93">
        <v>0</v>
      </c>
      <c r="J29" s="25">
        <f t="shared" si="1"/>
        <v>1808.15</v>
      </c>
      <c r="K29" s="59">
        <v>0</v>
      </c>
      <c r="L29" s="59">
        <v>0</v>
      </c>
      <c r="M29" s="25">
        <f t="shared" si="0"/>
        <v>1808.15</v>
      </c>
      <c r="N29" s="26">
        <f t="shared" si="2"/>
        <v>118</v>
      </c>
    </row>
    <row r="30" spans="1:14" ht="14.5">
      <c r="A30" s="26">
        <f t="shared" si="3"/>
        <v>119</v>
      </c>
      <c r="B30" s="3" t="s">
        <v>317</v>
      </c>
      <c r="C30" s="78" t="s">
        <v>344</v>
      </c>
      <c r="D30" s="93">
        <v>125608.07</v>
      </c>
      <c r="E30" s="93">
        <v>115438.44</v>
      </c>
      <c r="F30" s="93">
        <v>0</v>
      </c>
      <c r="G30" s="93">
        <v>0</v>
      </c>
      <c r="H30" s="93">
        <v>0</v>
      </c>
      <c r="I30" s="93">
        <v>0</v>
      </c>
      <c r="J30" s="25">
        <f t="shared" si="1"/>
        <v>241046.51</v>
      </c>
      <c r="K30" s="59">
        <v>0</v>
      </c>
      <c r="L30" s="59">
        <v>0</v>
      </c>
      <c r="M30" s="25">
        <f t="shared" si="0"/>
        <v>241046.51</v>
      </c>
      <c r="N30" s="26">
        <f t="shared" si="2"/>
        <v>119</v>
      </c>
    </row>
    <row r="31" spans="1:14" ht="14.5">
      <c r="A31" s="26">
        <f t="shared" si="3"/>
        <v>120</v>
      </c>
      <c r="B31" s="3" t="s">
        <v>318</v>
      </c>
      <c r="C31" s="78" t="s">
        <v>345</v>
      </c>
      <c r="D31" s="93">
        <v>970063.42</v>
      </c>
      <c r="E31" s="93">
        <v>0</v>
      </c>
      <c r="F31" s="93">
        <v>0</v>
      </c>
      <c r="G31" s="93">
        <v>0</v>
      </c>
      <c r="H31" s="93">
        <v>0</v>
      </c>
      <c r="I31" s="93">
        <v>0</v>
      </c>
      <c r="J31" s="25">
        <f t="shared" si="1"/>
        <v>970063.42</v>
      </c>
      <c r="K31" s="59">
        <v>0</v>
      </c>
      <c r="L31" s="59">
        <v>0</v>
      </c>
      <c r="M31" s="25">
        <f t="shared" si="0"/>
        <v>970063.42</v>
      </c>
      <c r="N31" s="26">
        <f t="shared" si="2"/>
        <v>120</v>
      </c>
    </row>
    <row r="32" spans="1:14" ht="14.5">
      <c r="A32" s="26">
        <f t="shared" si="3"/>
        <v>121</v>
      </c>
      <c r="B32" s="3" t="s">
        <v>319</v>
      </c>
      <c r="C32" s="78" t="s">
        <v>346</v>
      </c>
      <c r="D32" s="93">
        <v>12090599.52</v>
      </c>
      <c r="E32" s="93">
        <v>564544.52</v>
      </c>
      <c r="F32" s="93">
        <v>-32777.58</v>
      </c>
      <c r="G32" s="93">
        <v>-81580.11</v>
      </c>
      <c r="H32" s="93">
        <v>0</v>
      </c>
      <c r="I32" s="93">
        <v>0</v>
      </c>
      <c r="J32" s="25">
        <f t="shared" si="1"/>
        <v>12540786.35</v>
      </c>
      <c r="K32" s="59">
        <v>684.94</v>
      </c>
      <c r="L32" s="59">
        <v>-22644.333375859998</v>
      </c>
      <c r="M32" s="25">
        <f t="shared" si="0"/>
        <v>12518826.956624139</v>
      </c>
      <c r="N32" s="26">
        <f t="shared" si="2"/>
        <v>121</v>
      </c>
    </row>
    <row r="33" spans="1:14" ht="14.5">
      <c r="A33" s="26">
        <f t="shared" si="3"/>
        <v>122</v>
      </c>
      <c r="B33" s="3" t="s">
        <v>320</v>
      </c>
      <c r="C33" s="78" t="s">
        <v>350</v>
      </c>
      <c r="D33" s="93">
        <v>27214816.310000002</v>
      </c>
      <c r="E33" s="93">
        <v>1642613.36</v>
      </c>
      <c r="F33" s="93">
        <v>-393563.91</v>
      </c>
      <c r="G33" s="93">
        <v>-39688.36</v>
      </c>
      <c r="H33" s="93">
        <v>0</v>
      </c>
      <c r="I33" s="93">
        <v>0</v>
      </c>
      <c r="J33" s="25">
        <f t="shared" si="1"/>
        <v>28424177.400000002</v>
      </c>
      <c r="K33" s="59">
        <v>4393.49</v>
      </c>
      <c r="L33" s="59">
        <v>-802.7993043498999</v>
      </c>
      <c r="M33" s="25">
        <f t="shared" si="0"/>
        <v>28427768.090695649</v>
      </c>
      <c r="N33" s="26">
        <f t="shared" si="2"/>
        <v>122</v>
      </c>
    </row>
    <row r="34" spans="1:14" ht="14.5">
      <c r="A34" s="26">
        <f t="shared" si="3"/>
        <v>123</v>
      </c>
      <c r="B34" s="3" t="s">
        <v>321</v>
      </c>
      <c r="C34" s="78" t="s">
        <v>347</v>
      </c>
      <c r="D34" s="93">
        <v>92350742.240000024</v>
      </c>
      <c r="E34" s="93">
        <v>4374827.4800000004</v>
      </c>
      <c r="F34" s="93">
        <v>-17661.95</v>
      </c>
      <c r="G34" s="93">
        <v>-159917.22999999998</v>
      </c>
      <c r="H34" s="93">
        <v>2759.33</v>
      </c>
      <c r="I34" s="93">
        <v>0</v>
      </c>
      <c r="J34" s="25">
        <f t="shared" si="1"/>
        <v>96550749.87000002</v>
      </c>
      <c r="K34" s="59">
        <v>6494.2099999999991</v>
      </c>
      <c r="L34" s="59">
        <v>-7675.2232954921992</v>
      </c>
      <c r="M34" s="25">
        <f t="shared" si="0"/>
        <v>96549568.856704518</v>
      </c>
      <c r="N34" s="26">
        <f t="shared" si="2"/>
        <v>123</v>
      </c>
    </row>
    <row r="35" spans="1:14" ht="14.5">
      <c r="A35" s="26">
        <f t="shared" si="3"/>
        <v>124</v>
      </c>
      <c r="B35" s="3" t="s">
        <v>322</v>
      </c>
      <c r="C35" s="78" t="s">
        <v>348</v>
      </c>
      <c r="D35" s="93">
        <v>37418253.100000001</v>
      </c>
      <c r="E35" s="93">
        <v>2779284.53</v>
      </c>
      <c r="F35" s="93">
        <v>-177479.65</v>
      </c>
      <c r="G35" s="93">
        <v>-443260.23</v>
      </c>
      <c r="H35" s="93">
        <v>0</v>
      </c>
      <c r="I35" s="93">
        <v>0</v>
      </c>
      <c r="J35" s="25">
        <f t="shared" si="1"/>
        <v>39576797.750000007</v>
      </c>
      <c r="K35" s="59">
        <v>1491.19</v>
      </c>
      <c r="L35" s="59">
        <v>0</v>
      </c>
      <c r="M35" s="25">
        <f t="shared" si="0"/>
        <v>39578288.940000005</v>
      </c>
      <c r="N35" s="26">
        <f t="shared" si="2"/>
        <v>124</v>
      </c>
    </row>
    <row r="36" spans="1:14" ht="14.5">
      <c r="A36" s="26">
        <f t="shared" si="3"/>
        <v>125</v>
      </c>
      <c r="B36" s="64" t="s">
        <v>20</v>
      </c>
      <c r="C36" s="7"/>
      <c r="D36" s="65">
        <f t="shared" si="4" ref="D36:M36">SUM(D11:D35)</f>
        <v>15200351216.9</v>
      </c>
      <c r="E36" s="65">
        <f t="shared" si="4"/>
        <v>1407258088.55</v>
      </c>
      <c r="F36" s="65">
        <f t="shared" si="4"/>
        <v>-245590581.18000001</v>
      </c>
      <c r="G36" s="65">
        <f t="shared" si="4"/>
        <v>-329964520.41000003</v>
      </c>
      <c r="H36" s="65">
        <f t="shared" si="4"/>
        <v>9963231.5499999989</v>
      </c>
      <c r="I36" s="65">
        <f t="shared" si="4"/>
        <v>204492.06999839799</v>
      </c>
      <c r="J36" s="65">
        <f t="shared" si="4"/>
        <v>16042221927.48</v>
      </c>
      <c r="K36" s="65">
        <f t="shared" si="5" ref="K36">SUM(K11:K35)</f>
        <v>42375398.039999999</v>
      </c>
      <c r="L36" s="65">
        <f t="shared" si="4"/>
        <v>-26962124.357143268</v>
      </c>
      <c r="M36" s="65">
        <f t="shared" si="4"/>
        <v>16057635201.162857</v>
      </c>
      <c r="N36" s="26">
        <f t="shared" si="2"/>
        <v>125</v>
      </c>
    </row>
    <row r="37" spans="4:13" ht="14.5">
      <c r="D37" s="18"/>
      <c r="E37" s="18"/>
      <c r="F37" s="18"/>
      <c r="G37" s="18"/>
      <c r="H37" s="18"/>
      <c r="I37" s="18"/>
      <c r="J37" s="18"/>
      <c r="K37" s="18"/>
      <c r="L37" s="18"/>
      <c r="M37" s="18"/>
    </row>
    <row r="38" spans="2:14" ht="14.5">
      <c r="B38" s="12" t="s">
        <v>83</v>
      </c>
      <c r="J38" s="91"/>
      <c r="K38" s="91"/>
      <c r="M38" s="18"/>
      <c r="N38" s="18"/>
    </row>
    <row r="39" spans="2:14" ht="18.75" customHeight="1">
      <c r="B39" s="96" t="s">
        <v>292</v>
      </c>
      <c r="C39" s="96"/>
      <c r="D39" s="96"/>
      <c r="E39" s="96"/>
      <c r="F39" s="96"/>
      <c r="G39" s="96"/>
      <c r="H39" s="96"/>
      <c r="I39" s="96"/>
      <c r="J39" s="96"/>
      <c r="K39" s="96"/>
      <c r="L39" s="96"/>
      <c r="M39" s="96"/>
      <c r="N39" s="58"/>
    </row>
    <row r="40" spans="2:14" ht="49.5" customHeight="1">
      <c r="B40" s="96" t="s">
        <v>381</v>
      </c>
      <c r="C40" s="96"/>
      <c r="D40" s="96"/>
      <c r="E40" s="96"/>
      <c r="F40" s="96"/>
      <c r="G40" s="96"/>
      <c r="H40" s="96"/>
      <c r="I40" s="96"/>
      <c r="J40" s="96"/>
      <c r="K40" s="96"/>
      <c r="L40" s="96"/>
      <c r="M40" s="96"/>
      <c r="N40" s="58"/>
    </row>
    <row r="41" spans="2:13" ht="34.5" customHeight="1">
      <c r="B41" s="100" t="s">
        <v>382</v>
      </c>
      <c r="C41" s="100"/>
      <c r="D41" s="100"/>
      <c r="E41" s="100"/>
      <c r="F41" s="100"/>
      <c r="G41" s="100"/>
      <c r="H41" s="100"/>
      <c r="I41" s="100"/>
      <c r="J41" s="100"/>
      <c r="K41" s="100"/>
      <c r="L41" s="100"/>
      <c r="M41" s="100"/>
    </row>
  </sheetData>
  <mergeCells count="7">
    <mergeCell ref="B40:M40"/>
    <mergeCell ref="B41:M41"/>
    <mergeCell ref="B39:M39"/>
    <mergeCell ref="A1:M1"/>
    <mergeCell ref="A4:M4"/>
    <mergeCell ref="A3:M3"/>
    <mergeCell ref="A2:M2"/>
  </mergeCells>
  <conditionalFormatting sqref="A10">
    <cfRule type="duplicateValues" priority="10" dxfId="0">
      <formula>AND(COUNTIF($A$10:$A$10,A10)&gt;1,NOT(ISBLANK(A10)))</formula>
    </cfRule>
  </conditionalFormatting>
  <conditionalFormatting sqref="B2">
    <cfRule type="duplicateValues" priority="4" dxfId="0">
      <formula>AND(COUNTIF($B$2:$B$2,B2)&gt;1,NOT(ISBLANK(B2)))</formula>
    </cfRule>
  </conditionalFormatting>
  <conditionalFormatting sqref="B26">
    <cfRule type="duplicateValues" priority="14" dxfId="0">
      <formula>AND(COUNTIF($B$26:$B$26,B26)&gt;1,NOT(ISBLANK(B26)))</formula>
    </cfRule>
  </conditionalFormatting>
  <conditionalFormatting sqref="B36">
    <cfRule type="duplicateValues" priority="9" dxfId="0">
      <formula>AND(COUNTIF($B$36:$B$36,B36)&gt;1,NOT(ISBLANK(B36)))</formula>
    </cfRule>
  </conditionalFormatting>
  <conditionalFormatting sqref="B37:B39 B1 B4:B35 B41:B1048576">
    <cfRule type="duplicateValues" priority="15" dxfId="0">
      <formula>AND(COUNTIF($B$37:$B$39,B1)+COUNTIF($B$1:$B$1,B1)+COUNTIF($B$4:$B$35,B1)+COUNTIF($B$41:$B$1048576,B1)&gt;1,NOT(ISBLANK(B1)))</formula>
    </cfRule>
  </conditionalFormatting>
  <conditionalFormatting sqref="B40">
    <cfRule type="duplicateValues" priority="1" dxfId="0">
      <formula>AND(COUNTIF($B$40:$B$40,B40)&gt;1,NOT(ISBLANK(B40)))</formula>
    </cfRule>
  </conditionalFormatting>
  <conditionalFormatting sqref="C6:M6">
    <cfRule type="duplicateValues" priority="16" dxfId="0">
      <formula>AND(COUNTIF($C$6:$M$6,C6)&gt;1,NOT(ISBLANK(C6)))</formula>
    </cfRule>
  </conditionalFormatting>
  <conditionalFormatting sqref="N10">
    <cfRule type="duplicateValues" priority="3" dxfId="0">
      <formula>AND(COUNTIF($N$10:$N$10,N10)&gt;1,NOT(ISBLANK(N10)))</formula>
    </cfRule>
  </conditionalFormatting>
  <printOptions horizontalCentered="1"/>
  <pageMargins left="1" right="1" top="1" bottom="1" header="0.5" footer="0.5"/>
  <pageSetup orientation="landscape" scale="47" r:id="rId1"/>
  <headerFooter alignWithMargins="0">
    <oddHeader>&amp;RDocket No. ER20-2878-000, et al.- Annual Update RY2024
&amp;F</oddHeader>
  </headerFooter>
  <customProperties>
    <customPr name="_pios_id" r:id="rId2"/>
  </customProperties>
  <ignoredErrors>
    <ignoredError sqref="K36"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AA75"/>
  <sheetViews>
    <sheetView showGridLines="0" tabSelected="1" view="pageBreakPreview" zoomScale="25" zoomScaleSheetLayoutView="25" workbookViewId="0" topLeftCell="A1">
      <selection pane="topLeft" activeCell="B39" sqref="B39:M39"/>
    </sheetView>
  </sheetViews>
  <sheetFormatPr defaultColWidth="9.1796875" defaultRowHeight="15"/>
  <cols>
    <col min="1" max="1" width="5.42857142857143" style="40" customWidth="1"/>
    <col min="2" max="2" width="12.7142857142857" style="40" customWidth="1"/>
    <col min="3" max="4" width="15.2857142857143" style="40" customWidth="1"/>
    <col min="5" max="5" width="13.7142857142857" style="40" bestFit="1" customWidth="1"/>
    <col min="6" max="6" width="12.5714285714286" style="40" bestFit="1" customWidth="1"/>
    <col min="7" max="7" width="15.2857142857143" style="40" bestFit="1" customWidth="1"/>
    <col min="8" max="8" width="1" style="40" customWidth="1"/>
    <col min="9" max="9" width="16.2857142857143" style="40" bestFit="1" customWidth="1"/>
    <col min="10" max="10" width="1" style="40" customWidth="1"/>
    <col min="11" max="11" width="16.2857142857143" style="40" bestFit="1" customWidth="1"/>
    <col min="12" max="14" width="16.2857142857143" style="40" customWidth="1"/>
    <col min="15" max="15" width="1" style="40" customWidth="1"/>
    <col min="16" max="16" width="16.2857142857143" style="40" bestFit="1" customWidth="1"/>
    <col min="17" max="17" width="1" style="40" customWidth="1"/>
    <col min="18" max="18" width="15.2857142857143" style="40" bestFit="1" customWidth="1"/>
    <col min="19" max="19" width="1" style="40" customWidth="1"/>
    <col min="20" max="20" width="13.7142857142857" style="40" bestFit="1" customWidth="1"/>
    <col min="21" max="21" width="1" style="40" customWidth="1"/>
    <col min="22" max="22" width="15.2857142857143" style="40" bestFit="1" customWidth="1"/>
    <col min="23" max="23" width="12.5714285714286" style="40" bestFit="1" customWidth="1"/>
    <col min="24" max="24" width="13.7142857142857" style="40" bestFit="1" customWidth="1"/>
    <col min="25" max="25" width="1" style="40" customWidth="1"/>
    <col min="26" max="26" width="16.2857142857143" style="27" bestFit="1" customWidth="1"/>
    <col min="27" max="27" width="5.42857142857143" style="40" customWidth="1"/>
    <col min="28" max="16384" width="9.14285714285714" style="40"/>
  </cols>
  <sheetData>
    <row r="1" spans="1:26" ht="14.5">
      <c r="A1" s="97" t="str">
        <f>ToC!A1</f>
        <v>Pacific Gas and Electric Company</v>
      </c>
      <c r="B1" s="97"/>
      <c r="C1" s="97"/>
      <c r="D1" s="97"/>
      <c r="E1" s="97"/>
      <c r="F1" s="97"/>
      <c r="G1" s="97"/>
      <c r="H1" s="97"/>
      <c r="I1" s="97"/>
      <c r="J1" s="97"/>
      <c r="K1" s="97"/>
      <c r="L1" s="97"/>
      <c r="M1" s="97"/>
      <c r="N1" s="97"/>
      <c r="O1" s="97"/>
      <c r="P1" s="97"/>
      <c r="Q1" s="97"/>
      <c r="R1" s="97"/>
      <c r="S1" s="97"/>
      <c r="T1" s="97"/>
      <c r="U1" s="97"/>
      <c r="V1" s="97"/>
      <c r="W1" s="97"/>
      <c r="X1" s="97"/>
      <c r="Y1" s="97"/>
      <c r="Z1" s="97"/>
    </row>
    <row r="2" spans="1:26" ht="14.5">
      <c r="A2" s="97" t="str">
        <f>ToC!A2</f>
        <v>WDT3 Rate Year 2023</v>
      </c>
      <c r="B2" s="97"/>
      <c r="C2" s="97"/>
      <c r="D2" s="97"/>
      <c r="E2" s="97"/>
      <c r="F2" s="97"/>
      <c r="G2" s="97"/>
      <c r="H2" s="97"/>
      <c r="I2" s="97"/>
      <c r="J2" s="97"/>
      <c r="K2" s="97"/>
      <c r="L2" s="97"/>
      <c r="M2" s="97"/>
      <c r="N2" s="97"/>
      <c r="O2" s="97"/>
      <c r="P2" s="97"/>
      <c r="Q2" s="97"/>
      <c r="R2" s="97"/>
      <c r="S2" s="97"/>
      <c r="T2" s="97"/>
      <c r="U2" s="97"/>
      <c r="V2" s="97"/>
      <c r="W2" s="97"/>
      <c r="X2" s="97"/>
      <c r="Y2" s="97"/>
      <c r="Z2" s="97"/>
    </row>
    <row r="3" spans="1:26" ht="14.5">
      <c r="A3" s="97" t="s">
        <v>109</v>
      </c>
      <c r="B3" s="97"/>
      <c r="C3" s="97"/>
      <c r="D3" s="97"/>
      <c r="E3" s="97"/>
      <c r="F3" s="97"/>
      <c r="G3" s="97"/>
      <c r="H3" s="97"/>
      <c r="I3" s="97"/>
      <c r="J3" s="97"/>
      <c r="K3" s="97"/>
      <c r="L3" s="97"/>
      <c r="M3" s="97"/>
      <c r="N3" s="97"/>
      <c r="O3" s="97"/>
      <c r="P3" s="97"/>
      <c r="Q3" s="97"/>
      <c r="R3" s="97"/>
      <c r="S3" s="97"/>
      <c r="T3" s="97"/>
      <c r="U3" s="97"/>
      <c r="V3" s="97"/>
      <c r="W3" s="97"/>
      <c r="X3" s="97"/>
      <c r="Y3" s="97"/>
      <c r="Z3" s="97"/>
    </row>
    <row r="4" spans="1:26" ht="14.5">
      <c r="A4" s="97" t="s">
        <v>137</v>
      </c>
      <c r="B4" s="97"/>
      <c r="C4" s="97"/>
      <c r="D4" s="97"/>
      <c r="E4" s="97"/>
      <c r="F4" s="97"/>
      <c r="G4" s="97"/>
      <c r="H4" s="97"/>
      <c r="I4" s="97"/>
      <c r="J4" s="97"/>
      <c r="K4" s="97"/>
      <c r="L4" s="97"/>
      <c r="M4" s="97"/>
      <c r="N4" s="97"/>
      <c r="O4" s="97"/>
      <c r="P4" s="97"/>
      <c r="Q4" s="97"/>
      <c r="R4" s="97"/>
      <c r="S4" s="97"/>
      <c r="T4" s="97"/>
      <c r="U4" s="97"/>
      <c r="V4" s="97"/>
      <c r="W4" s="97"/>
      <c r="X4" s="97"/>
      <c r="Y4" s="97"/>
      <c r="Z4" s="97"/>
    </row>
    <row r="5" spans="2:26" ht="14.5">
      <c r="B5" s="63" t="s">
        <v>126</v>
      </c>
      <c r="C5" s="63"/>
      <c r="D5" s="54" t="s">
        <v>86</v>
      </c>
      <c r="Z5" s="8" t="str">
        <f>"Prior Year: "&amp;'1'!$F$5</f>
        <v>Prior Year: 2021</v>
      </c>
    </row>
    <row r="6" ht="5.25" customHeight="1"/>
    <row r="7" spans="3:26" ht="14.5">
      <c r="C7" s="51" t="s">
        <v>75</v>
      </c>
      <c r="D7" s="51" t="s">
        <v>76</v>
      </c>
      <c r="E7" s="51" t="s">
        <v>77</v>
      </c>
      <c r="F7" s="51" t="s">
        <v>78</v>
      </c>
      <c r="G7" s="51" t="s">
        <v>79</v>
      </c>
      <c r="H7" s="51"/>
      <c r="I7" s="51" t="s">
        <v>80</v>
      </c>
      <c r="J7" s="51"/>
      <c r="K7" s="51" t="s">
        <v>81</v>
      </c>
      <c r="L7" s="51" t="s">
        <v>82</v>
      </c>
      <c r="M7" s="51" t="s">
        <v>112</v>
      </c>
      <c r="N7" s="51" t="s">
        <v>113</v>
      </c>
      <c r="O7" s="51"/>
      <c r="P7" s="51" t="s">
        <v>114</v>
      </c>
      <c r="Q7" s="51"/>
      <c r="R7" s="51" t="s">
        <v>115</v>
      </c>
      <c r="S7" s="51"/>
      <c r="T7" s="51" t="s">
        <v>116</v>
      </c>
      <c r="U7" s="51"/>
      <c r="V7" s="51" t="s">
        <v>117</v>
      </c>
      <c r="W7" s="51" t="s">
        <v>351</v>
      </c>
      <c r="X7" s="51" t="s">
        <v>352</v>
      </c>
      <c r="Y7" s="80"/>
      <c r="Z7" s="51" t="s">
        <v>357</v>
      </c>
    </row>
    <row r="8" spans="4:26" ht="15" thickBot="1">
      <c r="D8" s="54"/>
      <c r="E8" s="54"/>
      <c r="F8" s="54"/>
      <c r="G8" s="54" t="s">
        <v>118</v>
      </c>
      <c r="H8" s="54"/>
      <c r="I8" s="54"/>
      <c r="J8" s="54"/>
      <c r="K8" s="54"/>
      <c r="L8" s="54"/>
      <c r="M8" s="54"/>
      <c r="N8" s="54" t="s">
        <v>358</v>
      </c>
      <c r="O8" s="54"/>
      <c r="P8" s="54" t="s">
        <v>361</v>
      </c>
      <c r="Q8" s="54"/>
      <c r="R8" s="54"/>
      <c r="S8" s="54"/>
      <c r="T8" s="54" t="s">
        <v>87</v>
      </c>
      <c r="U8" s="54"/>
      <c r="V8" s="54" t="s">
        <v>90</v>
      </c>
      <c r="W8" s="54" t="s">
        <v>91</v>
      </c>
      <c r="X8" s="54"/>
      <c r="Y8" s="54"/>
      <c r="Z8" s="54" t="s">
        <v>359</v>
      </c>
    </row>
    <row r="9" spans="2:26" s="24" customFormat="1" ht="14.25" customHeight="1">
      <c r="B9" s="40"/>
      <c r="C9" s="110" t="s">
        <v>9</v>
      </c>
      <c r="D9" s="111"/>
      <c r="E9" s="111"/>
      <c r="F9" s="111"/>
      <c r="G9" s="112"/>
      <c r="H9" s="40"/>
      <c r="I9" s="113" t="s">
        <v>10</v>
      </c>
      <c r="K9" s="117" t="s">
        <v>353</v>
      </c>
      <c r="L9" s="118"/>
      <c r="M9" s="118"/>
      <c r="N9" s="119"/>
      <c r="O9" s="40"/>
      <c r="P9" s="115" t="s">
        <v>12</v>
      </c>
      <c r="Q9"/>
      <c r="R9" s="115" t="s">
        <v>13</v>
      </c>
      <c r="S9" s="81"/>
      <c r="T9" s="82" t="s">
        <v>11</v>
      </c>
      <c r="U9" s="83"/>
      <c r="V9" s="105" t="s">
        <v>14</v>
      </c>
      <c r="W9" s="106"/>
      <c r="X9" s="107"/>
      <c r="Y9" s="84"/>
      <c r="Z9" s="108" t="s">
        <v>15</v>
      </c>
    </row>
    <row r="10" spans="3:26" ht="29.5" thickBot="1">
      <c r="C10" s="28" t="s">
        <v>16</v>
      </c>
      <c r="D10" s="29" t="s">
        <v>17</v>
      </c>
      <c r="E10" s="30" t="s">
        <v>18</v>
      </c>
      <c r="F10" s="30" t="s">
        <v>19</v>
      </c>
      <c r="G10" s="31" t="s">
        <v>20</v>
      </c>
      <c r="I10" s="114"/>
      <c r="K10" s="28" t="s">
        <v>355</v>
      </c>
      <c r="L10" s="29" t="s">
        <v>356</v>
      </c>
      <c r="M10" s="29" t="s">
        <v>354</v>
      </c>
      <c r="N10" s="31" t="s">
        <v>20</v>
      </c>
      <c r="P10" s="116"/>
      <c r="Q10"/>
      <c r="R10" s="116"/>
      <c r="S10" s="81"/>
      <c r="T10" s="85" t="s">
        <v>21</v>
      </c>
      <c r="U10" s="83"/>
      <c r="V10" s="86" t="s">
        <v>21</v>
      </c>
      <c r="W10" s="87" t="s">
        <v>22</v>
      </c>
      <c r="X10" s="88" t="s">
        <v>23</v>
      </c>
      <c r="Y10" s="81"/>
      <c r="Z10" s="109"/>
    </row>
    <row r="11" spans="1:27" ht="14.5">
      <c r="A11" s="45" t="s">
        <v>71</v>
      </c>
      <c r="B11" s="45" t="s">
        <v>24</v>
      </c>
      <c r="C11" s="33"/>
      <c r="D11" s="33"/>
      <c r="E11" s="33"/>
      <c r="F11" s="33"/>
      <c r="G11" s="33"/>
      <c r="H11" s="34"/>
      <c r="I11" s="34"/>
      <c r="K11" s="50"/>
      <c r="L11" s="50"/>
      <c r="M11" s="50"/>
      <c r="N11" s="50"/>
      <c r="P11" s="50"/>
      <c r="Q11"/>
      <c r="R11" s="50"/>
      <c r="Z11" s="35"/>
      <c r="AA11" s="46" t="s">
        <v>71</v>
      </c>
    </row>
    <row r="12" spans="1:27" s="37" customFormat="1" ht="14.5">
      <c r="A12" s="73">
        <v>100</v>
      </c>
      <c r="B12" s="36" t="s">
        <v>25</v>
      </c>
      <c r="C12" s="59">
        <v>21123565.706142254</v>
      </c>
      <c r="D12" s="59">
        <v>38740961.09385775</v>
      </c>
      <c r="E12" s="59">
        <v>0</v>
      </c>
      <c r="F12" s="59">
        <v>0</v>
      </c>
      <c r="G12" s="41">
        <f>SUM(C12:F12)</f>
        <v>59864526.800000004</v>
      </c>
      <c r="H12" s="41"/>
      <c r="I12" s="59">
        <v>25698203.549999997</v>
      </c>
      <c r="J12" s="41"/>
      <c r="K12" s="59">
        <v>81830301.62869522</v>
      </c>
      <c r="L12" s="59">
        <v>78521779.47041367</v>
      </c>
      <c r="M12" s="59">
        <v>7818078.5108910901</v>
      </c>
      <c r="N12" s="41">
        <f>SUM(K12:M12)</f>
        <v>168170159.60999996</v>
      </c>
      <c r="O12" s="41"/>
      <c r="P12" s="41">
        <f t="shared" si="0" ref="P12:P21">G12+I12+N12</f>
        <v>253732889.95999995</v>
      </c>
      <c r="Q12" s="41"/>
      <c r="R12" s="59">
        <v>79536688.870000005</v>
      </c>
      <c r="S12" s="41"/>
      <c r="T12" s="59">
        <v>1889219.23</v>
      </c>
      <c r="U12" s="41"/>
      <c r="V12" s="59">
        <v>30168120.420000106</v>
      </c>
      <c r="W12" s="59">
        <v>65813687.650000006</v>
      </c>
      <c r="X12" s="59">
        <v>98471860.650000006</v>
      </c>
      <c r="Y12" s="41"/>
      <c r="Z12" s="41">
        <f>P12+R12+T12+V12+W12+X12</f>
        <v>529612466.77999997</v>
      </c>
      <c r="AA12" s="73">
        <v>100</v>
      </c>
    </row>
    <row r="13" spans="1:27" s="37" customFormat="1" ht="14.5">
      <c r="A13" s="73">
        <f>A12+1</f>
        <v>101</v>
      </c>
      <c r="B13" s="36" t="s">
        <v>26</v>
      </c>
      <c r="C13" s="59">
        <v>30840330.860453721</v>
      </c>
      <c r="D13" s="59">
        <v>40959638.459546298</v>
      </c>
      <c r="E13" s="59">
        <v>0</v>
      </c>
      <c r="F13" s="59">
        <v>0</v>
      </c>
      <c r="G13" s="41">
        <f t="shared" si="1" ref="G13:G21">SUM(C13:F13)</f>
        <v>71799969.320000023</v>
      </c>
      <c r="H13" s="41"/>
      <c r="I13" s="59">
        <v>10505188.9</v>
      </c>
      <c r="J13" s="41"/>
      <c r="K13" s="59">
        <v>18146861.254157994</v>
      </c>
      <c r="L13" s="59">
        <v>17413156.36284437</v>
      </c>
      <c r="M13" s="59">
        <v>1733753.6729976356</v>
      </c>
      <c r="N13" s="41">
        <f t="shared" si="2" ref="N13:N21">SUM(K13:M13)</f>
        <v>37293771.290000007</v>
      </c>
      <c r="O13" s="41"/>
      <c r="P13" s="41">
        <f t="shared" si="0"/>
        <v>119598929.51000004</v>
      </c>
      <c r="Q13" s="41"/>
      <c r="R13" s="59">
        <v>201794633.21000001</v>
      </c>
      <c r="S13" s="41"/>
      <c r="T13" s="59">
        <v>81838763.029999971</v>
      </c>
      <c r="U13" s="41"/>
      <c r="V13" s="59">
        <v>264398254.67999992</v>
      </c>
      <c r="W13" s="59">
        <v>16166.350000000002</v>
      </c>
      <c r="X13" s="59">
        <v>257689.30</v>
      </c>
      <c r="Y13" s="41"/>
      <c r="Z13" s="41">
        <f t="shared" si="3" ref="Z13:Z21">P13+R13+T13+V13+W13+X13</f>
        <v>667904436.07999992</v>
      </c>
      <c r="AA13" s="73">
        <f>AA12+1</f>
        <v>101</v>
      </c>
    </row>
    <row r="14" spans="1:27" s="37" customFormat="1" ht="14.5">
      <c r="A14" s="73">
        <f t="shared" si="4" ref="A14:A22">A13+1</f>
        <v>102</v>
      </c>
      <c r="B14" s="36" t="s">
        <v>27</v>
      </c>
      <c r="C14" s="59">
        <v>1675883.2531131657</v>
      </c>
      <c r="D14" s="59">
        <v>3073596.9868868357</v>
      </c>
      <c r="E14" s="59">
        <v>0</v>
      </c>
      <c r="F14" s="59">
        <v>0</v>
      </c>
      <c r="G14" s="41">
        <f t="shared" si="1"/>
        <v>4749480.2400000012</v>
      </c>
      <c r="H14" s="41"/>
      <c r="I14" s="59">
        <v>3356261.6199999996</v>
      </c>
      <c r="J14" s="41"/>
      <c r="K14" s="59">
        <v>610196.15590488177</v>
      </c>
      <c r="L14" s="59">
        <v>585525.00765627774</v>
      </c>
      <c r="M14" s="59">
        <v>58298.226438840662</v>
      </c>
      <c r="N14" s="41">
        <f t="shared" si="2"/>
        <v>1254019.3900000001</v>
      </c>
      <c r="O14" s="41"/>
      <c r="P14" s="41">
        <f t="shared" si="0"/>
        <v>9359761.2500000019</v>
      </c>
      <c r="Q14" s="41"/>
      <c r="R14" s="59">
        <v>1508411.82</v>
      </c>
      <c r="S14" s="41"/>
      <c r="T14" s="59">
        <v>5704053.1899999985</v>
      </c>
      <c r="U14" s="41"/>
      <c r="V14" s="59">
        <v>188672919.19999999</v>
      </c>
      <c r="W14" s="59">
        <v>0</v>
      </c>
      <c r="X14" s="59">
        <v>0</v>
      </c>
      <c r="Y14" s="41"/>
      <c r="Z14" s="41">
        <f t="shared" si="3"/>
        <v>205245145.45999998</v>
      </c>
      <c r="AA14" s="73">
        <f t="shared" si="5" ref="AA14:AA22">AA13+1</f>
        <v>102</v>
      </c>
    </row>
    <row r="15" spans="1:27" s="37" customFormat="1" ht="14.5">
      <c r="A15" s="73">
        <f t="shared" si="4"/>
        <v>103</v>
      </c>
      <c r="B15" s="36" t="s">
        <v>28</v>
      </c>
      <c r="C15" s="59">
        <v>0</v>
      </c>
      <c r="D15" s="59">
        <v>0</v>
      </c>
      <c r="E15" s="59">
        <v>0</v>
      </c>
      <c r="F15" s="59">
        <v>0</v>
      </c>
      <c r="G15" s="41">
        <f t="shared" si="1"/>
        <v>0</v>
      </c>
      <c r="H15" s="41"/>
      <c r="I15" s="59">
        <v>0</v>
      </c>
      <c r="J15" s="41"/>
      <c r="K15" s="59">
        <v>0</v>
      </c>
      <c r="L15" s="59">
        <v>0</v>
      </c>
      <c r="M15" s="59">
        <v>0</v>
      </c>
      <c r="N15" s="41">
        <f t="shared" si="2"/>
        <v>0</v>
      </c>
      <c r="O15" s="41"/>
      <c r="P15" s="41">
        <f t="shared" si="0"/>
        <v>0</v>
      </c>
      <c r="Q15" s="41"/>
      <c r="R15" s="59">
        <v>-4772774.37</v>
      </c>
      <c r="S15" s="41"/>
      <c r="T15" s="59">
        <v>-38288576.969999999</v>
      </c>
      <c r="U15" s="41"/>
      <c r="V15" s="59">
        <v>0</v>
      </c>
      <c r="W15" s="59">
        <v>0</v>
      </c>
      <c r="X15" s="59">
        <v>0</v>
      </c>
      <c r="Y15" s="41"/>
      <c r="Z15" s="41">
        <f t="shared" si="3"/>
        <v>-43061351.339999996</v>
      </c>
      <c r="AA15" s="73">
        <f t="shared" si="5"/>
        <v>103</v>
      </c>
    </row>
    <row r="16" spans="1:27" s="37" customFormat="1" ht="14.5">
      <c r="A16" s="73">
        <f t="shared" si="4"/>
        <v>104</v>
      </c>
      <c r="B16" s="36" t="s">
        <v>29</v>
      </c>
      <c r="C16" s="59">
        <v>0</v>
      </c>
      <c r="D16" s="59">
        <v>0</v>
      </c>
      <c r="E16" s="59">
        <v>0</v>
      </c>
      <c r="F16" s="59">
        <v>0</v>
      </c>
      <c r="G16" s="41">
        <f t="shared" si="1"/>
        <v>0</v>
      </c>
      <c r="H16" s="41"/>
      <c r="I16" s="59">
        <v>49292330.800000004</v>
      </c>
      <c r="J16" s="41"/>
      <c r="K16" s="59">
        <v>0</v>
      </c>
      <c r="L16" s="59">
        <v>0</v>
      </c>
      <c r="M16" s="59">
        <v>0</v>
      </c>
      <c r="N16" s="41">
        <f t="shared" si="2"/>
        <v>0</v>
      </c>
      <c r="O16" s="41"/>
      <c r="P16" s="41">
        <f t="shared" si="0"/>
        <v>49292330.800000004</v>
      </c>
      <c r="Q16" s="41"/>
      <c r="R16" s="59">
        <v>0</v>
      </c>
      <c r="S16" s="41"/>
      <c r="T16" s="59">
        <v>0</v>
      </c>
      <c r="U16" s="41"/>
      <c r="V16" s="59">
        <v>0</v>
      </c>
      <c r="W16" s="59">
        <v>0</v>
      </c>
      <c r="X16" s="59">
        <v>0</v>
      </c>
      <c r="Y16" s="41"/>
      <c r="Z16" s="41">
        <f t="shared" si="3"/>
        <v>49292330.800000004</v>
      </c>
      <c r="AA16" s="73">
        <f t="shared" si="5"/>
        <v>104</v>
      </c>
    </row>
    <row r="17" spans="1:27" s="37" customFormat="1" ht="14.5">
      <c r="A17" s="73">
        <f t="shared" si="4"/>
        <v>105</v>
      </c>
      <c r="B17" s="36" t="s">
        <v>30</v>
      </c>
      <c r="C17" s="59">
        <v>0</v>
      </c>
      <c r="D17" s="59">
        <v>0</v>
      </c>
      <c r="E17" s="59">
        <v>0</v>
      </c>
      <c r="F17" s="59">
        <v>0</v>
      </c>
      <c r="G17" s="41">
        <f t="shared" si="1"/>
        <v>0</v>
      </c>
      <c r="H17" s="41"/>
      <c r="I17" s="59">
        <v>5764.42</v>
      </c>
      <c r="J17" s="41"/>
      <c r="K17" s="59">
        <v>0</v>
      </c>
      <c r="L17" s="59">
        <v>0</v>
      </c>
      <c r="M17" s="59">
        <v>0</v>
      </c>
      <c r="N17" s="41">
        <f t="shared" si="2"/>
        <v>0</v>
      </c>
      <c r="O17" s="41"/>
      <c r="P17" s="41">
        <f t="shared" si="0"/>
        <v>5764.42</v>
      </c>
      <c r="Q17" s="41"/>
      <c r="R17" s="59">
        <v>0</v>
      </c>
      <c r="S17" s="41"/>
      <c r="T17" s="59">
        <v>0</v>
      </c>
      <c r="U17" s="41"/>
      <c r="V17" s="59">
        <v>0</v>
      </c>
      <c r="W17" s="59">
        <v>0</v>
      </c>
      <c r="X17" s="59">
        <v>0</v>
      </c>
      <c r="Y17" s="41"/>
      <c r="Z17" s="41">
        <f t="shared" si="3"/>
        <v>5764.42</v>
      </c>
      <c r="AA17" s="73">
        <f t="shared" si="5"/>
        <v>105</v>
      </c>
    </row>
    <row r="18" spans="1:27" s="37" customFormat="1" ht="14.5">
      <c r="A18" s="73">
        <f t="shared" si="4"/>
        <v>106</v>
      </c>
      <c r="B18" s="36" t="s">
        <v>31</v>
      </c>
      <c r="C18" s="59">
        <v>118205.43814767098</v>
      </c>
      <c r="D18" s="59">
        <v>58422.911852329024</v>
      </c>
      <c r="E18" s="59">
        <v>0</v>
      </c>
      <c r="F18" s="59">
        <v>0</v>
      </c>
      <c r="G18" s="41">
        <f t="shared" si="1"/>
        <v>176628.35</v>
      </c>
      <c r="H18" s="41"/>
      <c r="I18" s="59">
        <v>344249.85000000003</v>
      </c>
      <c r="J18" s="41"/>
      <c r="K18" s="59">
        <v>281096.01590943208</v>
      </c>
      <c r="L18" s="59">
        <v>269730.8812498906</v>
      </c>
      <c r="M18" s="59">
        <v>26855.952840677215</v>
      </c>
      <c r="N18" s="41">
        <f t="shared" si="2"/>
        <v>577682.84999999986</v>
      </c>
      <c r="O18" s="41"/>
      <c r="P18" s="41">
        <f t="shared" si="0"/>
        <v>1098561.0499999998</v>
      </c>
      <c r="Q18" s="41"/>
      <c r="R18" s="59">
        <v>968498.21000000008</v>
      </c>
      <c r="S18" s="41"/>
      <c r="T18" s="59">
        <v>13881227.930000002</v>
      </c>
      <c r="U18" s="41"/>
      <c r="V18" s="59">
        <v>18037976.120000068</v>
      </c>
      <c r="W18" s="59">
        <v>0</v>
      </c>
      <c r="X18" s="59">
        <v>0</v>
      </c>
      <c r="Y18" s="41"/>
      <c r="Z18" s="41">
        <f t="shared" si="3"/>
        <v>33986263.310000069</v>
      </c>
      <c r="AA18" s="73">
        <f t="shared" si="5"/>
        <v>106</v>
      </c>
    </row>
    <row r="19" spans="1:27" s="37" customFormat="1" ht="14.5">
      <c r="A19" s="73">
        <f t="shared" si="4"/>
        <v>107</v>
      </c>
      <c r="B19" s="36" t="s">
        <v>32</v>
      </c>
      <c r="C19" s="59">
        <v>178765.66818762658</v>
      </c>
      <c r="D19" s="59">
        <v>248398.98181237353</v>
      </c>
      <c r="E19" s="59">
        <v>0</v>
      </c>
      <c r="F19" s="59">
        <v>0</v>
      </c>
      <c r="G19" s="41">
        <f t="shared" si="1"/>
        <v>427164.65000000014</v>
      </c>
      <c r="H19" s="41"/>
      <c r="I19" s="59">
        <v>3279870.2800000003</v>
      </c>
      <c r="J19" s="41"/>
      <c r="K19" s="59">
        <v>302650.04434950463</v>
      </c>
      <c r="L19" s="59">
        <v>290413.44790533243</v>
      </c>
      <c r="M19" s="59">
        <v>28915.227745162909</v>
      </c>
      <c r="N19" s="41">
        <f t="shared" si="2"/>
        <v>621978.72</v>
      </c>
      <c r="O19" s="41"/>
      <c r="P19" s="41">
        <f t="shared" si="0"/>
        <v>4329013.6500000004</v>
      </c>
      <c r="Q19" s="41"/>
      <c r="R19" s="59">
        <v>2742135.19</v>
      </c>
      <c r="S19" s="41"/>
      <c r="T19" s="59">
        <v>26905617.450000003</v>
      </c>
      <c r="U19" s="41"/>
      <c r="V19" s="59">
        <v>23633502.57</v>
      </c>
      <c r="W19" s="59">
        <v>0</v>
      </c>
      <c r="X19" s="59">
        <v>0</v>
      </c>
      <c r="Y19" s="41"/>
      <c r="Z19" s="41">
        <f t="shared" si="3"/>
        <v>57610268.860000007</v>
      </c>
      <c r="AA19" s="73">
        <f t="shared" si="5"/>
        <v>107</v>
      </c>
    </row>
    <row r="20" spans="1:27" s="37" customFormat="1" ht="14.5">
      <c r="A20" s="73">
        <f t="shared" si="4"/>
        <v>108</v>
      </c>
      <c r="B20" s="36" t="s">
        <v>33</v>
      </c>
      <c r="C20" s="59">
        <v>2830856.7355045695</v>
      </c>
      <c r="D20" s="59">
        <v>2117046.0244954303</v>
      </c>
      <c r="E20" s="59">
        <v>0</v>
      </c>
      <c r="F20" s="59">
        <v>0</v>
      </c>
      <c r="G20" s="41">
        <f t="shared" si="1"/>
        <v>4947902.76</v>
      </c>
      <c r="H20" s="41"/>
      <c r="I20" s="59">
        <v>4785965.7299999995</v>
      </c>
      <c r="J20" s="41"/>
      <c r="K20" s="59">
        <v>6017032.4721409949</v>
      </c>
      <c r="L20" s="59">
        <v>5773754.8003622908</v>
      </c>
      <c r="M20" s="59">
        <v>574868.12749671494</v>
      </c>
      <c r="N20" s="41">
        <f t="shared" si="2"/>
        <v>12365655.400000002</v>
      </c>
      <c r="O20" s="41"/>
      <c r="P20" s="41">
        <f t="shared" si="0"/>
        <v>22099523.890000001</v>
      </c>
      <c r="Q20" s="41"/>
      <c r="R20" s="59">
        <v>6641051.7500000009</v>
      </c>
      <c r="S20" s="41"/>
      <c r="T20" s="59">
        <v>237073045.67000002</v>
      </c>
      <c r="U20" s="41"/>
      <c r="V20" s="59">
        <v>189243663.2899999</v>
      </c>
      <c r="W20" s="59">
        <v>612891.39</v>
      </c>
      <c r="X20" s="59">
        <v>0</v>
      </c>
      <c r="Y20" s="41"/>
      <c r="Z20" s="41">
        <f t="shared" si="3"/>
        <v>455670175.98999989</v>
      </c>
      <c r="AA20" s="73">
        <f t="shared" si="5"/>
        <v>108</v>
      </c>
    </row>
    <row r="21" spans="1:27" s="37" customFormat="1" ht="14.5">
      <c r="A21" s="73">
        <f t="shared" si="4"/>
        <v>109</v>
      </c>
      <c r="B21" s="36" t="s">
        <v>34</v>
      </c>
      <c r="C21" s="59">
        <v>6185.8221486181064</v>
      </c>
      <c r="D21" s="59">
        <v>11344.8978513819</v>
      </c>
      <c r="E21" s="59">
        <v>0</v>
      </c>
      <c r="F21" s="59">
        <v>0</v>
      </c>
      <c r="G21" s="41">
        <f t="shared" si="1"/>
        <v>17530.720000000008</v>
      </c>
      <c r="H21" s="41"/>
      <c r="I21" s="59">
        <v>17102.199999999997</v>
      </c>
      <c r="J21" s="41"/>
      <c r="K21" s="59">
        <v>0</v>
      </c>
      <c r="L21" s="59">
        <v>0</v>
      </c>
      <c r="M21" s="59">
        <v>0</v>
      </c>
      <c r="N21" s="41">
        <f t="shared" si="2"/>
        <v>0</v>
      </c>
      <c r="O21" s="41"/>
      <c r="P21" s="41">
        <f t="shared" si="0"/>
        <v>34632.920000000006</v>
      </c>
      <c r="Q21" s="41"/>
      <c r="R21" s="59">
        <v>159290.74</v>
      </c>
      <c r="S21" s="41"/>
      <c r="T21" s="59">
        <v>302364.04000000004</v>
      </c>
      <c r="U21" s="41"/>
      <c r="V21" s="59">
        <v>808874.78</v>
      </c>
      <c r="W21" s="59">
        <v>0</v>
      </c>
      <c r="X21" s="59">
        <v>0</v>
      </c>
      <c r="Y21" s="41"/>
      <c r="Z21" s="41">
        <f t="shared" si="3"/>
        <v>1305162.48</v>
      </c>
      <c r="AA21" s="73">
        <f t="shared" si="5"/>
        <v>109</v>
      </c>
    </row>
    <row r="22" spans="1:27" s="37" customFormat="1" ht="14.5">
      <c r="A22" s="73">
        <f t="shared" si="4"/>
        <v>110</v>
      </c>
      <c r="B22" s="40" t="s">
        <v>35</v>
      </c>
      <c r="C22" s="43">
        <f>SUM(C12:C21)</f>
        <v>56773793.483697623</v>
      </c>
      <c r="D22" s="43">
        <f>SUM(D12:D21)</f>
        <v>85209409.356302381</v>
      </c>
      <c r="E22" s="43">
        <f>SUM(E12:E21)</f>
        <v>0</v>
      </c>
      <c r="F22" s="43">
        <f>SUM(F12:F21)</f>
        <v>0</v>
      </c>
      <c r="G22" s="43">
        <f>SUM(G12:G21)</f>
        <v>141983202.84000003</v>
      </c>
      <c r="H22" s="41"/>
      <c r="I22" s="43">
        <f>SUM(I12:I21)</f>
        <v>97284937.350000009</v>
      </c>
      <c r="J22" s="42"/>
      <c r="K22" s="43">
        <f>SUM(K12:K21)</f>
        <v>107188137.57115804</v>
      </c>
      <c r="L22" s="43">
        <f>SUM(L12:L21)</f>
        <v>102854359.97043182</v>
      </c>
      <c r="M22" s="43">
        <f t="shared" si="6" ref="M22:N22">SUM(M12:M21)</f>
        <v>10240769.718410121</v>
      </c>
      <c r="N22" s="43">
        <f t="shared" si="6"/>
        <v>220283267.25999996</v>
      </c>
      <c r="O22" s="41"/>
      <c r="P22" s="43">
        <f>SUM(P12:P21)</f>
        <v>459551407.44999999</v>
      </c>
      <c r="Q22" s="41"/>
      <c r="R22" s="43">
        <f>SUM(R12:R21)</f>
        <v>288577935.42000002</v>
      </c>
      <c r="S22" s="41"/>
      <c r="T22" s="43">
        <f>SUM(T12:T21)</f>
        <v>329305713.56999999</v>
      </c>
      <c r="U22" s="41"/>
      <c r="V22" s="43">
        <f>SUM(V12:V21)</f>
        <v>714963311.05999994</v>
      </c>
      <c r="W22" s="43">
        <f>SUM(W12:W21)</f>
        <v>66442745.390000008</v>
      </c>
      <c r="X22" s="43">
        <f>SUM(X12:X21)</f>
        <v>98729549.950000003</v>
      </c>
      <c r="Y22" s="41"/>
      <c r="Z22" s="43">
        <f>SUM(Z12:Z21)</f>
        <v>1957570662.8400002</v>
      </c>
      <c r="AA22" s="73">
        <f t="shared" si="5"/>
        <v>110</v>
      </c>
    </row>
    <row r="23" spans="1:27" s="37" customFormat="1" ht="9" customHeight="1">
      <c r="A23" s="73"/>
      <c r="B23" s="40"/>
      <c r="C23" s="41"/>
      <c r="D23" s="41"/>
      <c r="E23" s="41"/>
      <c r="F23" s="41"/>
      <c r="G23" s="41"/>
      <c r="H23" s="41"/>
      <c r="I23" s="41"/>
      <c r="J23" s="42"/>
      <c r="K23" s="41"/>
      <c r="L23" s="41"/>
      <c r="M23" s="41"/>
      <c r="N23" s="41"/>
      <c r="O23" s="41"/>
      <c r="P23" s="41"/>
      <c r="Q23" s="41"/>
      <c r="R23" s="41"/>
      <c r="S23" s="41"/>
      <c r="T23" s="41"/>
      <c r="U23" s="41"/>
      <c r="V23" s="41"/>
      <c r="W23" s="41"/>
      <c r="X23" s="41"/>
      <c r="Y23" s="41"/>
      <c r="Z23" s="41"/>
      <c r="AA23" s="73"/>
    </row>
    <row r="24" spans="1:27" s="37" customFormat="1" ht="14.5">
      <c r="A24" s="73"/>
      <c r="B24" s="45" t="s">
        <v>36</v>
      </c>
      <c r="C24" s="41"/>
      <c r="D24" s="41"/>
      <c r="E24" s="41"/>
      <c r="F24" s="41"/>
      <c r="G24" s="41"/>
      <c r="H24" s="41"/>
      <c r="I24" s="41"/>
      <c r="J24" s="41"/>
      <c r="K24" s="41"/>
      <c r="L24" s="41"/>
      <c r="M24" s="41"/>
      <c r="N24" s="41"/>
      <c r="O24" s="41"/>
      <c r="P24" s="41"/>
      <c r="Q24" s="41"/>
      <c r="R24" s="41"/>
      <c r="S24" s="41"/>
      <c r="T24" s="41"/>
      <c r="U24" s="41"/>
      <c r="V24" s="41"/>
      <c r="W24" s="41"/>
      <c r="X24" s="41"/>
      <c r="Y24" s="41"/>
      <c r="Z24" s="41"/>
      <c r="AA24" s="73"/>
    </row>
    <row r="25" spans="1:27" s="37" customFormat="1" ht="14.5">
      <c r="A25" s="73">
        <f>A22+1</f>
        <v>111</v>
      </c>
      <c r="B25" s="36" t="s">
        <v>37</v>
      </c>
      <c r="C25" s="59">
        <v>0</v>
      </c>
      <c r="D25" s="59">
        <v>0</v>
      </c>
      <c r="E25" s="59">
        <v>0</v>
      </c>
      <c r="F25" s="59">
        <v>0</v>
      </c>
      <c r="G25" s="41">
        <f>SUM(C25:F25)</f>
        <v>0</v>
      </c>
      <c r="H25" s="41"/>
      <c r="I25" s="59">
        <v>0</v>
      </c>
      <c r="J25" s="41"/>
      <c r="K25" s="59">
        <v>37328672.039525762</v>
      </c>
      <c r="L25" s="59">
        <v>35819417.690905742</v>
      </c>
      <c r="M25" s="59">
        <v>3566386.5695684934</v>
      </c>
      <c r="N25" s="41">
        <f t="shared" si="7" ref="N25:N28">SUM(K25:M25)</f>
        <v>76714476.299999997</v>
      </c>
      <c r="O25" s="41"/>
      <c r="P25" s="41">
        <f t="shared" si="8" ref="P25:P28">G25+I25+N25</f>
        <v>76714476.299999997</v>
      </c>
      <c r="Q25" s="41"/>
      <c r="R25" s="59">
        <v>5621679.9699999997</v>
      </c>
      <c r="S25" s="41"/>
      <c r="T25" s="59">
        <v>18066983.310000002</v>
      </c>
      <c r="U25" s="41"/>
      <c r="V25" s="59">
        <v>102944670.31999999</v>
      </c>
      <c r="W25" s="59">
        <v>0</v>
      </c>
      <c r="X25" s="59">
        <v>0</v>
      </c>
      <c r="Y25" s="41"/>
      <c r="Z25" s="41">
        <f>P25+R25+T25+V25+W25+X25</f>
        <v>203347809.89999998</v>
      </c>
      <c r="AA25" s="73">
        <f>AA22+1</f>
        <v>111</v>
      </c>
    </row>
    <row r="26" spans="1:27" s="37" customFormat="1" ht="14.5">
      <c r="A26" s="73">
        <f t="shared" si="9" ref="A26:A29">A25+1</f>
        <v>112</v>
      </c>
      <c r="B26" s="36" t="s">
        <v>38</v>
      </c>
      <c r="C26" s="59">
        <v>18495087.475751698</v>
      </c>
      <c r="D26" s="59">
        <v>33920289.514248319</v>
      </c>
      <c r="E26" s="59">
        <v>0</v>
      </c>
      <c r="F26" s="59">
        <v>0</v>
      </c>
      <c r="G26" s="41">
        <f>SUM(C26:F26)</f>
        <v>52415376.990000017</v>
      </c>
      <c r="H26" s="41"/>
      <c r="I26" s="59">
        <v>46577079.420000002</v>
      </c>
      <c r="J26" s="41"/>
      <c r="K26" s="59">
        <v>33862457.921570376</v>
      </c>
      <c r="L26" s="59">
        <v>32493347.822529688</v>
      </c>
      <c r="M26" s="59">
        <v>3235223.9858999574</v>
      </c>
      <c r="N26" s="41">
        <f t="shared" si="7"/>
        <v>69591029.730000019</v>
      </c>
      <c r="O26" s="41"/>
      <c r="P26" s="41">
        <f t="shared" si="8"/>
        <v>168583486.14000005</v>
      </c>
      <c r="Q26" s="41"/>
      <c r="R26" s="59">
        <v>57514784.780000001</v>
      </c>
      <c r="S26" s="41"/>
      <c r="T26" s="59">
        <v>50335967.730000019</v>
      </c>
      <c r="U26" s="41"/>
      <c r="V26" s="59">
        <v>188806749.26999995</v>
      </c>
      <c r="W26" s="59">
        <v>0</v>
      </c>
      <c r="X26" s="59">
        <v>0</v>
      </c>
      <c r="Y26" s="41"/>
      <c r="Z26" s="41">
        <f t="shared" si="10" ref="Z26:Z28">P26+R26+T26+V26+W26+X26</f>
        <v>465240987.92000008</v>
      </c>
      <c r="AA26" s="73">
        <f t="shared" si="11" ref="AA26:AA29">AA25+1</f>
        <v>112</v>
      </c>
    </row>
    <row r="27" spans="1:27" s="37" customFormat="1" ht="14.5">
      <c r="A27" s="73">
        <f t="shared" si="9"/>
        <v>113</v>
      </c>
      <c r="B27" s="40" t="s">
        <v>39</v>
      </c>
      <c r="C27" s="59">
        <v>500069.82123504253</v>
      </c>
      <c r="D27" s="59">
        <v>917136.13876495778</v>
      </c>
      <c r="E27" s="59">
        <v>0</v>
      </c>
      <c r="F27" s="59">
        <v>0</v>
      </c>
      <c r="G27" s="41">
        <f>SUM(C27:F27)</f>
        <v>1417205.9600000004</v>
      </c>
      <c r="H27" s="41"/>
      <c r="I27" s="59">
        <v>77284377.829999998</v>
      </c>
      <c r="J27" s="41"/>
      <c r="K27" s="59">
        <v>1054406.3907103033</v>
      </c>
      <c r="L27" s="59">
        <v>1011775.1546270258</v>
      </c>
      <c r="M27" s="59">
        <v>100738.13466267065</v>
      </c>
      <c r="N27" s="41">
        <f t="shared" si="7"/>
        <v>2166919.6799999997</v>
      </c>
      <c r="O27" s="41"/>
      <c r="P27" s="41">
        <f t="shared" si="8"/>
        <v>80868503.469999999</v>
      </c>
      <c r="Q27" s="41"/>
      <c r="R27" s="59">
        <v>0</v>
      </c>
      <c r="S27" s="41"/>
      <c r="T27" s="59">
        <v>0</v>
      </c>
      <c r="U27" s="41"/>
      <c r="V27" s="59">
        <v>0</v>
      </c>
      <c r="W27" s="59">
        <v>0</v>
      </c>
      <c r="X27" s="59">
        <v>0</v>
      </c>
      <c r="Y27" s="41"/>
      <c r="Z27" s="41">
        <f t="shared" si="10"/>
        <v>80868503.469999999</v>
      </c>
      <c r="AA27" s="73">
        <f t="shared" si="11"/>
        <v>113</v>
      </c>
    </row>
    <row r="28" spans="1:27" s="37" customFormat="1" ht="14.5">
      <c r="A28" s="73">
        <f t="shared" si="9"/>
        <v>114</v>
      </c>
      <c r="B28" s="19" t="s">
        <v>40</v>
      </c>
      <c r="C28" s="59">
        <v>0</v>
      </c>
      <c r="D28" s="59">
        <v>0</v>
      </c>
      <c r="E28" s="59">
        <v>0</v>
      </c>
      <c r="F28" s="59">
        <v>0</v>
      </c>
      <c r="G28" s="41">
        <f>SUM(C28:F28)</f>
        <v>0</v>
      </c>
      <c r="H28" s="41"/>
      <c r="I28" s="59">
        <v>0</v>
      </c>
      <c r="J28" s="41"/>
      <c r="K28" s="59">
        <v>0</v>
      </c>
      <c r="L28" s="59">
        <v>0</v>
      </c>
      <c r="M28" s="59">
        <v>0</v>
      </c>
      <c r="N28" s="41">
        <f t="shared" si="7"/>
        <v>0</v>
      </c>
      <c r="O28" s="41"/>
      <c r="P28" s="41">
        <f t="shared" si="8"/>
        <v>0</v>
      </c>
      <c r="Q28" s="41"/>
      <c r="R28" s="59">
        <v>-1143209.3399999999</v>
      </c>
      <c r="S28" s="41"/>
      <c r="T28" s="59">
        <v>0</v>
      </c>
      <c r="U28" s="41"/>
      <c r="V28" s="59">
        <v>0</v>
      </c>
      <c r="W28" s="59">
        <v>0</v>
      </c>
      <c r="X28" s="59">
        <v>-1415423.37</v>
      </c>
      <c r="Y28" s="41"/>
      <c r="Z28" s="41">
        <f t="shared" si="10"/>
        <v>-2558632.71</v>
      </c>
      <c r="AA28" s="73">
        <f t="shared" si="11"/>
        <v>114</v>
      </c>
    </row>
    <row r="29" spans="1:27" s="37" customFormat="1" ht="14.5">
      <c r="A29" s="73">
        <f t="shared" si="9"/>
        <v>115</v>
      </c>
      <c r="B29" s="40" t="s">
        <v>35</v>
      </c>
      <c r="C29" s="43">
        <f>SUM(C25:C28)</f>
        <v>18995157.29698674</v>
      </c>
      <c r="D29" s="43">
        <f>SUM(D25:D28)</f>
        <v>34837425.653013274</v>
      </c>
      <c r="E29" s="43">
        <f>SUM(E25:E28)</f>
        <v>0</v>
      </c>
      <c r="F29" s="43">
        <f>SUM(F25:F28)</f>
        <v>0</v>
      </c>
      <c r="G29" s="43">
        <f>SUM(G25:G28)</f>
        <v>53832582.950000018</v>
      </c>
      <c r="H29" s="41"/>
      <c r="I29" s="43">
        <f>SUM(I25:I28)</f>
        <v>123861457.25</v>
      </c>
      <c r="J29" s="41"/>
      <c r="K29" s="43">
        <f>SUM(K25:K28)</f>
        <v>72245536.351806447</v>
      </c>
      <c r="L29" s="43">
        <f>SUM(L25:L28)</f>
        <v>69324540.668062448</v>
      </c>
      <c r="M29" s="43">
        <f t="shared" si="12" ref="M29:N29">SUM(M25:M28)</f>
        <v>6902348.6901311222</v>
      </c>
      <c r="N29" s="43">
        <f t="shared" si="12"/>
        <v>148472425.71000004</v>
      </c>
      <c r="O29" s="41"/>
      <c r="P29" s="43">
        <f>SUM(P25:P28)</f>
        <v>326166465.91000009</v>
      </c>
      <c r="Q29" s="41"/>
      <c r="R29" s="43">
        <f>SUM(R25:R28)</f>
        <v>61993255.409999996</v>
      </c>
      <c r="S29" s="41"/>
      <c r="T29" s="43">
        <f>SUM(T25:T28)</f>
        <v>68402951.040000021</v>
      </c>
      <c r="U29" s="41"/>
      <c r="V29" s="43">
        <f>SUM(V25:V28)</f>
        <v>291751419.58999991</v>
      </c>
      <c r="W29" s="43">
        <f>SUM(W25:W28)</f>
        <v>0</v>
      </c>
      <c r="X29" s="43">
        <f>SUM(X25:X28)</f>
        <v>-1415423.37</v>
      </c>
      <c r="Y29" s="41"/>
      <c r="Z29" s="43">
        <f>SUM(Z25:Z28)</f>
        <v>746898668.58000004</v>
      </c>
      <c r="AA29" s="73">
        <f t="shared" si="11"/>
        <v>115</v>
      </c>
    </row>
    <row r="30" spans="1:27" s="37" customFormat="1" ht="7.5" customHeight="1">
      <c r="A30" s="73"/>
      <c r="B30" s="40"/>
      <c r="C30" s="41"/>
      <c r="D30" s="41"/>
      <c r="E30" s="41"/>
      <c r="F30" s="41"/>
      <c r="G30" s="41"/>
      <c r="H30" s="41"/>
      <c r="I30" s="41"/>
      <c r="J30" s="41"/>
      <c r="K30" s="41"/>
      <c r="L30" s="41"/>
      <c r="M30" s="41"/>
      <c r="N30" s="41"/>
      <c r="O30" s="41"/>
      <c r="P30" s="41"/>
      <c r="Q30" s="41"/>
      <c r="R30" s="41"/>
      <c r="S30" s="41"/>
      <c r="T30" s="41"/>
      <c r="U30" s="41"/>
      <c r="V30" s="41"/>
      <c r="W30" s="41"/>
      <c r="X30" s="41"/>
      <c r="Y30" s="41"/>
      <c r="Z30" s="41"/>
      <c r="AA30" s="73"/>
    </row>
    <row r="31" spans="1:27" s="37" customFormat="1" ht="14.5">
      <c r="A31" s="73"/>
      <c r="B31" s="45" t="s">
        <v>41</v>
      </c>
      <c r="C31" s="41"/>
      <c r="D31" s="41"/>
      <c r="E31" s="41"/>
      <c r="F31" s="41"/>
      <c r="G31" s="41"/>
      <c r="H31" s="41"/>
      <c r="I31" s="41"/>
      <c r="J31" s="41"/>
      <c r="K31" s="41"/>
      <c r="L31" s="41"/>
      <c r="M31" s="41"/>
      <c r="N31" s="41"/>
      <c r="O31" s="41"/>
      <c r="P31" s="41"/>
      <c r="Q31" s="41"/>
      <c r="R31" s="41"/>
      <c r="S31" s="41"/>
      <c r="T31" s="41"/>
      <c r="U31" s="41"/>
      <c r="V31" s="41"/>
      <c r="W31" s="41"/>
      <c r="X31" s="41"/>
      <c r="Y31" s="41"/>
      <c r="Z31" s="41"/>
      <c r="AA31" s="73"/>
    </row>
    <row r="32" spans="1:27" s="37" customFormat="1" ht="14.5">
      <c r="A32" s="73">
        <f>A29+1</f>
        <v>116</v>
      </c>
      <c r="B32" s="40" t="s">
        <v>42</v>
      </c>
      <c r="C32" s="59">
        <v>46070640.120747603</v>
      </c>
      <c r="D32" s="59">
        <v>92108909.079252377</v>
      </c>
      <c r="E32" s="59">
        <v>0</v>
      </c>
      <c r="F32" s="59">
        <v>0</v>
      </c>
      <c r="G32" s="41">
        <f>SUM(C32:F32)</f>
        <v>138179549.19999999</v>
      </c>
      <c r="H32" s="41"/>
      <c r="I32" s="59">
        <v>9589334.7099999972</v>
      </c>
      <c r="J32" s="41"/>
      <c r="K32" s="59">
        <v>32189800.540429421</v>
      </c>
      <c r="L32" s="59">
        <v>30888318.494794045</v>
      </c>
      <c r="M32" s="59">
        <v>3075418.064776531</v>
      </c>
      <c r="N32" s="41">
        <f t="shared" si="13" ref="N32:N36">SUM(K32:M32)</f>
        <v>66153537.100000001</v>
      </c>
      <c r="O32" s="41"/>
      <c r="P32" s="41">
        <f t="shared" si="14" ref="P32:P36">G32+I32+N32</f>
        <v>213922421.00999999</v>
      </c>
      <c r="Q32" s="41"/>
      <c r="R32" s="59">
        <v>0</v>
      </c>
      <c r="S32" s="41"/>
      <c r="T32" s="59">
        <v>0</v>
      </c>
      <c r="U32" s="41"/>
      <c r="V32" s="59">
        <v>0</v>
      </c>
      <c r="W32" s="59">
        <v>10840096.509999998</v>
      </c>
      <c r="X32" s="59">
        <v>0</v>
      </c>
      <c r="Y32" s="41"/>
      <c r="Z32" s="41">
        <f>P32+R32+T32+V32+W32+X32</f>
        <v>224762517.51999998</v>
      </c>
      <c r="AA32" s="73">
        <f>AA29+1</f>
        <v>116</v>
      </c>
    </row>
    <row r="33" spans="1:27" s="37" customFormat="1" ht="14.5">
      <c r="A33" s="73">
        <f t="shared" si="15" ref="A33:A37">A32+1</f>
        <v>117</v>
      </c>
      <c r="B33" s="40" t="s">
        <v>43</v>
      </c>
      <c r="C33" s="59">
        <v>4829.7395548237164</v>
      </c>
      <c r="D33" s="59">
        <v>8857.8204451762849</v>
      </c>
      <c r="E33" s="59">
        <v>0</v>
      </c>
      <c r="F33" s="59">
        <v>0</v>
      </c>
      <c r="G33" s="41">
        <f>SUM(C33:F33)</f>
        <v>13687.56</v>
      </c>
      <c r="H33" s="41"/>
      <c r="I33" s="59">
        <v>0</v>
      </c>
      <c r="J33" s="41"/>
      <c r="K33" s="59">
        <v>18380.016184011463</v>
      </c>
      <c r="L33" s="59">
        <v>17636.884488245465</v>
      </c>
      <c r="M33" s="59">
        <v>1756.0293277430719</v>
      </c>
      <c r="N33" s="41">
        <f t="shared" si="13"/>
        <v>37772.930000000008</v>
      </c>
      <c r="O33" s="41"/>
      <c r="P33" s="41">
        <f t="shared" si="14"/>
        <v>51460.490000000005</v>
      </c>
      <c r="Q33" s="41"/>
      <c r="R33" s="59">
        <v>0</v>
      </c>
      <c r="S33" s="41"/>
      <c r="T33" s="59">
        <v>0</v>
      </c>
      <c r="U33" s="41"/>
      <c r="V33" s="59">
        <v>0</v>
      </c>
      <c r="W33" s="59">
        <v>4970.4200000000083</v>
      </c>
      <c r="X33" s="59">
        <v>0</v>
      </c>
      <c r="Y33" s="41"/>
      <c r="Z33" s="41">
        <f t="shared" si="16" ref="Z33:Z36">P33+R33+T33+V33+W33+X33</f>
        <v>56430.910000000011</v>
      </c>
      <c r="AA33" s="73">
        <f t="shared" si="17" ref="AA33:AA37">AA32+1</f>
        <v>117</v>
      </c>
    </row>
    <row r="34" spans="1:27" s="37" customFormat="1" ht="14.5">
      <c r="A34" s="73">
        <f t="shared" si="15"/>
        <v>118</v>
      </c>
      <c r="B34" s="38" t="s">
        <v>44</v>
      </c>
      <c r="C34" s="59">
        <v>0</v>
      </c>
      <c r="D34" s="59">
        <v>0</v>
      </c>
      <c r="E34" s="59">
        <v>0</v>
      </c>
      <c r="F34" s="59">
        <v>0</v>
      </c>
      <c r="G34" s="41">
        <f>SUM(C34:F34)</f>
        <v>0</v>
      </c>
      <c r="H34" s="41"/>
      <c r="I34" s="59">
        <v>11775681.279999999</v>
      </c>
      <c r="J34" s="41"/>
      <c r="K34" s="59">
        <v>0</v>
      </c>
      <c r="L34" s="59">
        <v>0</v>
      </c>
      <c r="M34" s="59">
        <v>0</v>
      </c>
      <c r="N34" s="41">
        <f t="shared" si="13"/>
        <v>0</v>
      </c>
      <c r="O34" s="41"/>
      <c r="P34" s="41">
        <f t="shared" si="14"/>
        <v>11775681.279999999</v>
      </c>
      <c r="Q34" s="41"/>
      <c r="R34" s="59">
        <v>0</v>
      </c>
      <c r="S34" s="41"/>
      <c r="T34" s="59">
        <v>0</v>
      </c>
      <c r="U34" s="41"/>
      <c r="V34" s="59">
        <v>0</v>
      </c>
      <c r="W34" s="59">
        <v>0</v>
      </c>
      <c r="X34" s="59">
        <v>0</v>
      </c>
      <c r="Y34" s="41"/>
      <c r="Z34" s="41">
        <f t="shared" si="16"/>
        <v>11775681.279999999</v>
      </c>
      <c r="AA34" s="73">
        <f t="shared" si="17"/>
        <v>118</v>
      </c>
    </row>
    <row r="35" spans="1:27" s="37" customFormat="1" ht="14.5">
      <c r="A35" s="73">
        <f t="shared" si="15"/>
        <v>119</v>
      </c>
      <c r="B35" s="19" t="s">
        <v>45</v>
      </c>
      <c r="C35" s="59">
        <v>0</v>
      </c>
      <c r="D35" s="59">
        <v>0</v>
      </c>
      <c r="E35" s="59">
        <v>0</v>
      </c>
      <c r="F35" s="59">
        <v>0</v>
      </c>
      <c r="G35" s="41">
        <f>SUM(C35:F35)</f>
        <v>0</v>
      </c>
      <c r="H35" s="41"/>
      <c r="I35" s="59">
        <v>3947</v>
      </c>
      <c r="J35" s="41"/>
      <c r="K35" s="59">
        <v>0</v>
      </c>
      <c r="L35" s="59">
        <v>0</v>
      </c>
      <c r="M35" s="59">
        <v>0</v>
      </c>
      <c r="N35" s="41">
        <f t="shared" si="13"/>
        <v>0</v>
      </c>
      <c r="O35" s="41"/>
      <c r="P35" s="41">
        <f t="shared" si="14"/>
        <v>3947</v>
      </c>
      <c r="Q35" s="41"/>
      <c r="R35" s="59">
        <v>0</v>
      </c>
      <c r="S35" s="41"/>
      <c r="T35" s="59">
        <v>0</v>
      </c>
      <c r="U35" s="41"/>
      <c r="V35" s="59">
        <v>0</v>
      </c>
      <c r="W35" s="59">
        <v>0</v>
      </c>
      <c r="X35" s="59">
        <v>0</v>
      </c>
      <c r="Y35" s="41"/>
      <c r="Z35" s="41">
        <f t="shared" si="16"/>
        <v>3947</v>
      </c>
      <c r="AA35" s="73">
        <f t="shared" si="17"/>
        <v>119</v>
      </c>
    </row>
    <row r="36" spans="1:27" s="37" customFormat="1" ht="14.5">
      <c r="A36" s="73">
        <f t="shared" si="15"/>
        <v>120</v>
      </c>
      <c r="B36" s="19" t="s">
        <v>40</v>
      </c>
      <c r="C36" s="59">
        <v>0</v>
      </c>
      <c r="D36" s="59">
        <v>0</v>
      </c>
      <c r="E36" s="59">
        <v>0</v>
      </c>
      <c r="F36" s="59">
        <v>0</v>
      </c>
      <c r="G36" s="41">
        <f>SUM(C36:F36)</f>
        <v>0</v>
      </c>
      <c r="H36" s="41"/>
      <c r="I36" s="59">
        <v>0</v>
      </c>
      <c r="J36" s="41"/>
      <c r="K36" s="59">
        <v>0</v>
      </c>
      <c r="L36" s="59">
        <v>0</v>
      </c>
      <c r="M36" s="59">
        <v>0</v>
      </c>
      <c r="N36" s="41">
        <f t="shared" si="13"/>
        <v>0</v>
      </c>
      <c r="O36" s="41"/>
      <c r="P36" s="41">
        <f t="shared" si="14"/>
        <v>0</v>
      </c>
      <c r="Q36" s="41"/>
      <c r="R36" s="59">
        <v>78062808.480000019</v>
      </c>
      <c r="S36" s="41"/>
      <c r="T36" s="59">
        <v>0</v>
      </c>
      <c r="U36" s="41"/>
      <c r="V36" s="59">
        <v>0</v>
      </c>
      <c r="W36" s="59">
        <v>0</v>
      </c>
      <c r="X36" s="59">
        <v>13531785.319999998</v>
      </c>
      <c r="Y36" s="41"/>
      <c r="Z36" s="41">
        <f t="shared" si="16"/>
        <v>91594593.800000012</v>
      </c>
      <c r="AA36" s="73">
        <f t="shared" si="17"/>
        <v>120</v>
      </c>
    </row>
    <row r="37" spans="1:27" s="37" customFormat="1" ht="14.5">
      <c r="A37" s="73">
        <f t="shared" si="15"/>
        <v>121</v>
      </c>
      <c r="B37" s="40" t="s">
        <v>35</v>
      </c>
      <c r="C37" s="43">
        <f>SUM(C32:C36)</f>
        <v>46075469.860302426</v>
      </c>
      <c r="D37" s="43">
        <f>SUM(D32:D36)</f>
        <v>92117766.899697557</v>
      </c>
      <c r="E37" s="43">
        <f>SUM(E32:E36)</f>
        <v>0</v>
      </c>
      <c r="F37" s="43">
        <f>SUM(F32:F36)</f>
        <v>0</v>
      </c>
      <c r="G37" s="43">
        <f>SUM(G32:G36)</f>
        <v>138193236.75999999</v>
      </c>
      <c r="H37" s="41"/>
      <c r="I37" s="43">
        <f>SUM(I32:I36)</f>
        <v>21368962.989999995</v>
      </c>
      <c r="J37" s="41"/>
      <c r="K37" s="43">
        <f>SUM(K32:K36)</f>
        <v>32208180.55661343</v>
      </c>
      <c r="L37" s="43">
        <f>SUM(L32:L36)</f>
        <v>30905955.379282288</v>
      </c>
      <c r="M37" s="43">
        <f t="shared" si="18" ref="M37:N37">SUM(M32:M36)</f>
        <v>3077174.0941042742</v>
      </c>
      <c r="N37" s="43">
        <f t="shared" si="18"/>
        <v>66191310.030000001</v>
      </c>
      <c r="O37" s="41"/>
      <c r="P37" s="43">
        <f>SUM(P32:P36)</f>
        <v>225753509.78</v>
      </c>
      <c r="Q37" s="41"/>
      <c r="R37" s="43">
        <f>SUM(R32:R36)</f>
        <v>78062808.480000019</v>
      </c>
      <c r="S37" s="41"/>
      <c r="T37" s="43">
        <f>SUM(T32:T36)</f>
        <v>0</v>
      </c>
      <c r="U37" s="41"/>
      <c r="V37" s="43">
        <f>SUM(V32:V36)</f>
        <v>0</v>
      </c>
      <c r="W37" s="43">
        <f>SUM(W32:W36)</f>
        <v>10845066.929999998</v>
      </c>
      <c r="X37" s="43">
        <f>SUM(X32:X36)</f>
        <v>13531785.319999998</v>
      </c>
      <c r="Y37" s="41"/>
      <c r="Z37" s="43">
        <f>SUM(Z32:Z36)</f>
        <v>328193170.50999999</v>
      </c>
      <c r="AA37" s="73">
        <f t="shared" si="17"/>
        <v>121</v>
      </c>
    </row>
    <row r="38" spans="1:27" s="37" customFormat="1" ht="9" customHeight="1">
      <c r="A38" s="73"/>
      <c r="B38" s="40"/>
      <c r="C38" s="41"/>
      <c r="D38" s="41"/>
      <c r="E38" s="41"/>
      <c r="F38" s="41"/>
      <c r="G38" s="41"/>
      <c r="H38" s="41"/>
      <c r="I38" s="41"/>
      <c r="J38" s="41"/>
      <c r="K38" s="41"/>
      <c r="L38" s="41"/>
      <c r="M38" s="41"/>
      <c r="N38" s="41"/>
      <c r="O38" s="41"/>
      <c r="P38" s="41"/>
      <c r="Q38" s="41"/>
      <c r="R38" s="41"/>
      <c r="S38" s="41"/>
      <c r="T38" s="41"/>
      <c r="U38" s="41"/>
      <c r="V38" s="41"/>
      <c r="W38" s="41"/>
      <c r="X38" s="41"/>
      <c r="Y38" s="41"/>
      <c r="Z38" s="41"/>
      <c r="AA38" s="73"/>
    </row>
    <row r="39" spans="1:27" s="37" customFormat="1" ht="15" thickBot="1">
      <c r="A39" s="73">
        <f>A37+1</f>
        <v>122</v>
      </c>
      <c r="B39" s="39" t="s">
        <v>46</v>
      </c>
      <c r="C39" s="44">
        <f>C22+C29+C37</f>
        <v>121844420.6409868</v>
      </c>
      <c r="D39" s="44">
        <f t="shared" si="19" ref="D39:X39">D22+D29+D37</f>
        <v>212164601.90901321</v>
      </c>
      <c r="E39" s="44">
        <f t="shared" si="19"/>
        <v>0</v>
      </c>
      <c r="F39" s="44">
        <f t="shared" si="19"/>
        <v>0</v>
      </c>
      <c r="G39" s="44">
        <f t="shared" si="19"/>
        <v>334009022.55000007</v>
      </c>
      <c r="H39" s="44"/>
      <c r="I39" s="44">
        <f>I22+I29+I37</f>
        <v>242515357.59000003</v>
      </c>
      <c r="J39" s="44"/>
      <c r="K39" s="44">
        <f t="shared" si="19"/>
        <v>211641854.4795779</v>
      </c>
      <c r="L39" s="44">
        <f t="shared" si="20" ref="L39">L22+L29+L37</f>
        <v>203084856.01777655</v>
      </c>
      <c r="M39" s="44">
        <f t="shared" si="19"/>
        <v>20220292.502645519</v>
      </c>
      <c r="N39" s="44">
        <f t="shared" si="19"/>
        <v>434947003</v>
      </c>
      <c r="O39" s="44"/>
      <c r="P39" s="44">
        <f>P22+P29+P37</f>
        <v>1011471383.1400001</v>
      </c>
      <c r="Q39" s="44"/>
      <c r="R39" s="44">
        <f>R22+R29+R37</f>
        <v>428633999.31000006</v>
      </c>
      <c r="S39" s="44"/>
      <c r="T39" s="44">
        <f t="shared" si="19"/>
        <v>397708664.61000001</v>
      </c>
      <c r="U39" s="44"/>
      <c r="V39" s="44">
        <f>V22+V29+V37</f>
        <v>1006714730.6499999</v>
      </c>
      <c r="W39" s="44">
        <f t="shared" si="19"/>
        <v>77287812.320000008</v>
      </c>
      <c r="X39" s="44">
        <f t="shared" si="19"/>
        <v>110845911.89999999</v>
      </c>
      <c r="Y39" s="44"/>
      <c r="Z39" s="44">
        <f>Z22+Z29+Z37</f>
        <v>3032662501.9300003</v>
      </c>
      <c r="AA39" s="73">
        <f>AA37+1</f>
        <v>122</v>
      </c>
    </row>
    <row r="40" spans="1:27" s="37" customFormat="1" ht="15" thickTop="1">
      <c r="A40" s="73"/>
      <c r="C40" s="41"/>
      <c r="D40" s="41"/>
      <c r="E40" s="41"/>
      <c r="F40" s="41"/>
      <c r="G40" s="41"/>
      <c r="H40" s="41"/>
      <c r="I40" s="41"/>
      <c r="J40" s="41"/>
      <c r="K40" s="41"/>
      <c r="L40" s="41"/>
      <c r="M40" s="41"/>
      <c r="N40" s="41"/>
      <c r="O40" s="41"/>
      <c r="P40" s="41"/>
      <c r="Q40" s="41"/>
      <c r="R40" s="41"/>
      <c r="S40" s="41"/>
      <c r="T40" s="41"/>
      <c r="U40" s="41"/>
      <c r="V40" s="41"/>
      <c r="W40" s="41"/>
      <c r="X40" s="41"/>
      <c r="Y40" s="41"/>
      <c r="Z40" s="41"/>
      <c r="AA40" s="73"/>
    </row>
    <row r="41" spans="1:27" s="37" customFormat="1" ht="14.5">
      <c r="A41" s="73"/>
      <c r="B41" s="45" t="s">
        <v>47</v>
      </c>
      <c r="C41" s="41"/>
      <c r="D41" s="41"/>
      <c r="E41" s="41"/>
      <c r="F41" s="41"/>
      <c r="G41" s="41"/>
      <c r="H41" s="41"/>
      <c r="I41" s="41"/>
      <c r="J41" s="41"/>
      <c r="K41" s="41"/>
      <c r="L41" s="41"/>
      <c r="N41" s="41"/>
      <c r="O41" s="41"/>
      <c r="P41" s="41"/>
      <c r="Q41" s="41"/>
      <c r="R41" s="41"/>
      <c r="S41" s="41"/>
      <c r="T41" s="41"/>
      <c r="U41" s="41"/>
      <c r="V41" s="41"/>
      <c r="W41" s="41"/>
      <c r="X41" s="41"/>
      <c r="Y41" s="41"/>
      <c r="Z41" s="41"/>
      <c r="AA41" s="73"/>
    </row>
    <row r="42" spans="1:27" s="37" customFormat="1" ht="14.5">
      <c r="A42" s="73">
        <f>A39+1</f>
        <v>123</v>
      </c>
      <c r="B42" s="37" t="s">
        <v>48</v>
      </c>
      <c r="C42" s="59">
        <v>0</v>
      </c>
      <c r="D42" s="59">
        <v>0</v>
      </c>
      <c r="E42" s="59">
        <v>0</v>
      </c>
      <c r="F42" s="59">
        <v>0</v>
      </c>
      <c r="G42" s="41">
        <f t="shared" si="21" ref="G42:G64">SUM(C42:F42)</f>
        <v>0</v>
      </c>
      <c r="H42" s="41"/>
      <c r="I42" s="59">
        <v>0</v>
      </c>
      <c r="J42" s="41"/>
      <c r="K42" s="59">
        <v>7654716269.2698584</v>
      </c>
      <c r="L42" s="59">
        <v>7744538949.265625</v>
      </c>
      <c r="M42" s="59">
        <v>640320611.76005185</v>
      </c>
      <c r="N42" s="41">
        <f t="shared" si="22" ref="N42:N65">SUM(K42:M42)</f>
        <v>16039575830.295536</v>
      </c>
      <c r="O42" s="41"/>
      <c r="P42" s="41">
        <f t="shared" si="23" ref="P42:P65">G42+I42+N42</f>
        <v>16039575830.295536</v>
      </c>
      <c r="Q42" s="41"/>
      <c r="R42" s="59">
        <v>0</v>
      </c>
      <c r="S42" s="41"/>
      <c r="T42" s="59">
        <v>0</v>
      </c>
      <c r="U42" s="41"/>
      <c r="V42" s="59">
        <v>0</v>
      </c>
      <c r="W42" s="59">
        <v>0</v>
      </c>
      <c r="X42" s="59">
        <v>0</v>
      </c>
      <c r="Y42" s="41"/>
      <c r="Z42" s="41">
        <f>P42+R42+T42+V42+W42+X42</f>
        <v>16039575830.295536</v>
      </c>
      <c r="AA42" s="73">
        <f>AA39+1</f>
        <v>123</v>
      </c>
    </row>
    <row r="43" spans="1:27" s="37" customFormat="1" ht="14.5">
      <c r="A43" s="73">
        <f t="shared" si="24" ref="A43:A66">A42+1</f>
        <v>124</v>
      </c>
      <c r="B43" s="37" t="s">
        <v>49</v>
      </c>
      <c r="C43" s="59">
        <v>0</v>
      </c>
      <c r="D43" s="59">
        <v>0</v>
      </c>
      <c r="E43" s="59">
        <v>0</v>
      </c>
      <c r="F43" s="59">
        <v>0</v>
      </c>
      <c r="G43" s="41">
        <f t="shared" si="21"/>
        <v>0</v>
      </c>
      <c r="H43" s="41"/>
      <c r="I43" s="59">
        <v>0</v>
      </c>
      <c r="J43" s="41"/>
      <c r="K43" s="59">
        <v>9250207.621098496</v>
      </c>
      <c r="L43" s="59">
        <v>8809160.7762262058</v>
      </c>
      <c r="M43" s="59">
        <v>0</v>
      </c>
      <c r="N43" s="41">
        <f t="shared" si="22"/>
        <v>18059368.397324704</v>
      </c>
      <c r="O43" s="41"/>
      <c r="P43" s="41">
        <f t="shared" si="23"/>
        <v>18059368.397324704</v>
      </c>
      <c r="Q43" s="41"/>
      <c r="R43" s="59">
        <v>0</v>
      </c>
      <c r="S43" s="41"/>
      <c r="T43" s="59">
        <v>0</v>
      </c>
      <c r="U43" s="41"/>
      <c r="V43" s="59">
        <v>0</v>
      </c>
      <c r="W43" s="59">
        <v>0</v>
      </c>
      <c r="X43" s="59">
        <v>0</v>
      </c>
      <c r="Y43" s="41"/>
      <c r="Z43" s="41">
        <f t="shared" si="25" ref="Z43:Z65">P43+R43+T43+V43+W43+X43</f>
        <v>18059368.397324704</v>
      </c>
      <c r="AA43" s="73">
        <f t="shared" si="26" ref="AA43:AA66">AA42+1</f>
        <v>124</v>
      </c>
    </row>
    <row r="44" spans="1:27" s="37" customFormat="1" ht="14.5">
      <c r="A44" s="73">
        <f t="shared" si="24"/>
        <v>125</v>
      </c>
      <c r="B44" s="37" t="s">
        <v>50</v>
      </c>
      <c r="C44" s="59">
        <v>0</v>
      </c>
      <c r="D44" s="59">
        <v>0</v>
      </c>
      <c r="E44" s="59">
        <v>0</v>
      </c>
      <c r="F44" s="59">
        <v>0</v>
      </c>
      <c r="G44" s="41">
        <f t="shared" si="21"/>
        <v>0</v>
      </c>
      <c r="H44" s="41"/>
      <c r="I44" s="59">
        <v>825972139.21000004</v>
      </c>
      <c r="J44" s="41"/>
      <c r="K44" s="59">
        <v>0</v>
      </c>
      <c r="L44" s="59">
        <v>0</v>
      </c>
      <c r="M44" s="59">
        <v>0</v>
      </c>
      <c r="N44" s="41">
        <f t="shared" si="22"/>
        <v>0</v>
      </c>
      <c r="O44" s="41"/>
      <c r="P44" s="41">
        <f t="shared" si="23"/>
        <v>825972139.21000004</v>
      </c>
      <c r="Q44" s="41"/>
      <c r="R44" s="59">
        <v>0</v>
      </c>
      <c r="S44" s="41"/>
      <c r="T44" s="59">
        <v>0</v>
      </c>
      <c r="U44" s="41"/>
      <c r="V44" s="59">
        <v>0</v>
      </c>
      <c r="W44" s="59">
        <v>0</v>
      </c>
      <c r="X44" s="59">
        <v>0</v>
      </c>
      <c r="Y44" s="41"/>
      <c r="Z44" s="41">
        <f t="shared" si="25"/>
        <v>825972139.21000004</v>
      </c>
      <c r="AA44" s="73">
        <f t="shared" si="26"/>
        <v>125</v>
      </c>
    </row>
    <row r="45" spans="1:27" s="37" customFormat="1" ht="14.5">
      <c r="A45" s="73">
        <f t="shared" si="24"/>
        <v>126</v>
      </c>
      <c r="B45" s="37" t="s">
        <v>51</v>
      </c>
      <c r="C45" s="59">
        <v>0</v>
      </c>
      <c r="D45" s="59">
        <v>0</v>
      </c>
      <c r="E45" s="59">
        <v>0</v>
      </c>
      <c r="F45" s="59">
        <v>0</v>
      </c>
      <c r="G45" s="41">
        <f t="shared" si="21"/>
        <v>0</v>
      </c>
      <c r="H45" s="41"/>
      <c r="I45" s="59">
        <v>151.16</v>
      </c>
      <c r="J45" s="41"/>
      <c r="K45" s="59">
        <v>0</v>
      </c>
      <c r="L45" s="59">
        <v>0</v>
      </c>
      <c r="M45" s="59">
        <v>0</v>
      </c>
      <c r="N45" s="41">
        <f t="shared" si="22"/>
        <v>0</v>
      </c>
      <c r="O45" s="41"/>
      <c r="P45" s="41">
        <f t="shared" si="23"/>
        <v>151.16</v>
      </c>
      <c r="Q45" s="41"/>
      <c r="R45" s="59">
        <v>0</v>
      </c>
      <c r="S45" s="41"/>
      <c r="T45" s="59">
        <v>0</v>
      </c>
      <c r="U45" s="41"/>
      <c r="V45" s="59">
        <v>0</v>
      </c>
      <c r="W45" s="59">
        <v>0</v>
      </c>
      <c r="X45" s="59">
        <v>0</v>
      </c>
      <c r="Y45" s="41"/>
      <c r="Z45" s="41">
        <f t="shared" si="25"/>
        <v>151.16</v>
      </c>
      <c r="AA45" s="73">
        <f t="shared" si="26"/>
        <v>126</v>
      </c>
    </row>
    <row r="46" spans="1:27" s="37" customFormat="1" ht="14.5">
      <c r="A46" s="73">
        <f t="shared" si="24"/>
        <v>127</v>
      </c>
      <c r="B46" s="37" t="s">
        <v>52</v>
      </c>
      <c r="C46" s="59">
        <v>0</v>
      </c>
      <c r="D46" s="59">
        <v>0</v>
      </c>
      <c r="E46" s="59">
        <v>0</v>
      </c>
      <c r="F46" s="59">
        <v>0</v>
      </c>
      <c r="G46" s="41">
        <f t="shared" si="21"/>
        <v>0</v>
      </c>
      <c r="H46" s="41"/>
      <c r="I46" s="59">
        <v>1568227743.4900005</v>
      </c>
      <c r="J46" s="41"/>
      <c r="K46" s="59">
        <v>0</v>
      </c>
      <c r="L46" s="59">
        <v>0</v>
      </c>
      <c r="M46" s="59">
        <v>0</v>
      </c>
      <c r="N46" s="41">
        <f t="shared" si="22"/>
        <v>0</v>
      </c>
      <c r="O46" s="41"/>
      <c r="P46" s="41">
        <f t="shared" si="23"/>
        <v>1568227743.4900005</v>
      </c>
      <c r="Q46" s="41"/>
      <c r="R46" s="59">
        <v>0</v>
      </c>
      <c r="S46" s="41"/>
      <c r="T46" s="59">
        <v>0</v>
      </c>
      <c r="U46" s="41"/>
      <c r="V46" s="59">
        <v>0</v>
      </c>
      <c r="W46" s="59">
        <v>0</v>
      </c>
      <c r="X46" s="59">
        <v>0</v>
      </c>
      <c r="Y46" s="41"/>
      <c r="Z46" s="41">
        <f t="shared" si="25"/>
        <v>1568227743.4900005</v>
      </c>
      <c r="AA46" s="73">
        <f t="shared" si="26"/>
        <v>127</v>
      </c>
    </row>
    <row r="47" spans="1:27" s="37" customFormat="1" ht="14.5">
      <c r="A47" s="73">
        <f t="shared" si="24"/>
        <v>128</v>
      </c>
      <c r="B47" s="37" t="s">
        <v>53</v>
      </c>
      <c r="C47" s="59">
        <v>0</v>
      </c>
      <c r="D47" s="59">
        <v>0</v>
      </c>
      <c r="E47" s="59">
        <v>0</v>
      </c>
      <c r="F47" s="59">
        <v>0</v>
      </c>
      <c r="G47" s="41">
        <f t="shared" si="21"/>
        <v>0</v>
      </c>
      <c r="H47" s="41"/>
      <c r="I47" s="59">
        <v>225832.22000000114</v>
      </c>
      <c r="J47" s="41"/>
      <c r="K47" s="59">
        <v>0</v>
      </c>
      <c r="L47" s="59">
        <v>0</v>
      </c>
      <c r="M47" s="59">
        <v>0</v>
      </c>
      <c r="N47" s="41">
        <f t="shared" si="22"/>
        <v>0</v>
      </c>
      <c r="O47" s="41"/>
      <c r="P47" s="41">
        <f t="shared" si="23"/>
        <v>225832.22000000114</v>
      </c>
      <c r="Q47" s="41"/>
      <c r="R47" s="59">
        <v>0</v>
      </c>
      <c r="S47" s="41"/>
      <c r="T47" s="59">
        <v>0</v>
      </c>
      <c r="U47" s="41"/>
      <c r="V47" s="59">
        <v>0</v>
      </c>
      <c r="W47" s="59">
        <v>0</v>
      </c>
      <c r="X47" s="59">
        <v>0</v>
      </c>
      <c r="Y47" s="41"/>
      <c r="Z47" s="41">
        <f t="shared" si="25"/>
        <v>225832.22000000114</v>
      </c>
      <c r="AA47" s="73">
        <f t="shared" si="26"/>
        <v>128</v>
      </c>
    </row>
    <row r="48" spans="1:27" s="37" customFormat="1" ht="14.5">
      <c r="A48" s="73">
        <f t="shared" si="24"/>
        <v>129</v>
      </c>
      <c r="B48" s="37" t="s">
        <v>54</v>
      </c>
      <c r="C48" s="59">
        <v>0</v>
      </c>
      <c r="D48" s="59">
        <v>0</v>
      </c>
      <c r="E48" s="59">
        <v>0</v>
      </c>
      <c r="F48" s="59">
        <v>0</v>
      </c>
      <c r="G48" s="41">
        <f t="shared" si="21"/>
        <v>0</v>
      </c>
      <c r="H48" s="41"/>
      <c r="I48" s="59">
        <v>2039891946.4699998</v>
      </c>
      <c r="J48" s="41"/>
      <c r="K48" s="59">
        <v>0</v>
      </c>
      <c r="L48" s="59">
        <v>0</v>
      </c>
      <c r="M48" s="59">
        <v>0</v>
      </c>
      <c r="N48" s="41">
        <f t="shared" si="22"/>
        <v>0</v>
      </c>
      <c r="O48" s="41"/>
      <c r="P48" s="41">
        <f t="shared" si="23"/>
        <v>2039891946.4699998</v>
      </c>
      <c r="Q48" s="41"/>
      <c r="R48" s="59">
        <v>0</v>
      </c>
      <c r="S48" s="41"/>
      <c r="T48" s="59">
        <v>0</v>
      </c>
      <c r="U48" s="41"/>
      <c r="V48" s="59">
        <v>0</v>
      </c>
      <c r="W48" s="59">
        <v>0</v>
      </c>
      <c r="X48" s="59">
        <v>0</v>
      </c>
      <c r="Y48" s="41"/>
      <c r="Z48" s="41">
        <f t="shared" si="25"/>
        <v>2039891946.4699998</v>
      </c>
      <c r="AA48" s="73">
        <f t="shared" si="26"/>
        <v>129</v>
      </c>
    </row>
    <row r="49" spans="1:27" s="37" customFormat="1" ht="14.5">
      <c r="A49" s="73">
        <f t="shared" si="24"/>
        <v>130</v>
      </c>
      <c r="B49" s="37" t="s">
        <v>55</v>
      </c>
      <c r="C49" s="59">
        <v>0</v>
      </c>
      <c r="D49" s="59">
        <v>0</v>
      </c>
      <c r="E49" s="59">
        <v>0</v>
      </c>
      <c r="F49" s="59">
        <v>0</v>
      </c>
      <c r="G49" s="41">
        <f t="shared" si="21"/>
        <v>0</v>
      </c>
      <c r="H49" s="41"/>
      <c r="I49" s="59">
        <v>5421082796.1799994</v>
      </c>
      <c r="J49" s="41"/>
      <c r="K49" s="59">
        <v>0</v>
      </c>
      <c r="L49" s="59">
        <v>0</v>
      </c>
      <c r="M49" s="59">
        <v>0</v>
      </c>
      <c r="N49" s="41">
        <f t="shared" si="22"/>
        <v>0</v>
      </c>
      <c r="O49" s="41"/>
      <c r="P49" s="41">
        <f t="shared" si="23"/>
        <v>5421082796.1799994</v>
      </c>
      <c r="Q49" s="41"/>
      <c r="R49" s="59">
        <v>0</v>
      </c>
      <c r="S49" s="41"/>
      <c r="T49" s="59">
        <v>0</v>
      </c>
      <c r="U49" s="41"/>
      <c r="V49" s="59">
        <v>0</v>
      </c>
      <c r="W49" s="59">
        <v>0</v>
      </c>
      <c r="X49" s="59">
        <v>0</v>
      </c>
      <c r="Y49" s="41"/>
      <c r="Z49" s="41">
        <f t="shared" si="25"/>
        <v>5421082796.1799994</v>
      </c>
      <c r="AA49" s="73">
        <f t="shared" si="26"/>
        <v>130</v>
      </c>
    </row>
    <row r="50" spans="1:27" s="37" customFormat="1" ht="14.5">
      <c r="A50" s="73">
        <f t="shared" si="24"/>
        <v>131</v>
      </c>
      <c r="B50" s="37" t="s">
        <v>56</v>
      </c>
      <c r="C50" s="59">
        <v>0</v>
      </c>
      <c r="D50" s="59">
        <v>0</v>
      </c>
      <c r="E50" s="59">
        <v>0</v>
      </c>
      <c r="F50" s="59">
        <v>0</v>
      </c>
      <c r="G50" s="41">
        <f t="shared" si="21"/>
        <v>0</v>
      </c>
      <c r="H50" s="41"/>
      <c r="I50" s="59">
        <v>0</v>
      </c>
      <c r="J50" s="41"/>
      <c r="K50" s="59">
        <v>0</v>
      </c>
      <c r="L50" s="59">
        <v>0</v>
      </c>
      <c r="M50" s="59">
        <v>0</v>
      </c>
      <c r="N50" s="41">
        <f t="shared" si="22"/>
        <v>0</v>
      </c>
      <c r="O50" s="41"/>
      <c r="P50" s="41">
        <f t="shared" si="23"/>
        <v>0</v>
      </c>
      <c r="Q50" s="41"/>
      <c r="R50" s="59">
        <v>0</v>
      </c>
      <c r="S50" s="41"/>
      <c r="T50" s="59">
        <v>0</v>
      </c>
      <c r="U50" s="41"/>
      <c r="V50" s="59">
        <v>0</v>
      </c>
      <c r="W50" s="59">
        <v>0</v>
      </c>
      <c r="X50" s="59">
        <v>0</v>
      </c>
      <c r="Y50" s="41"/>
      <c r="Z50" s="41">
        <f t="shared" si="25"/>
        <v>0</v>
      </c>
      <c r="AA50" s="73">
        <f t="shared" si="26"/>
        <v>131</v>
      </c>
    </row>
    <row r="51" spans="1:27" s="37" customFormat="1" ht="14.5">
      <c r="A51" s="73">
        <f t="shared" si="24"/>
        <v>132</v>
      </c>
      <c r="B51" s="37" t="s">
        <v>57</v>
      </c>
      <c r="C51" s="59">
        <v>0</v>
      </c>
      <c r="D51" s="59">
        <v>0</v>
      </c>
      <c r="E51" s="59">
        <v>0</v>
      </c>
      <c r="F51" s="59">
        <v>0</v>
      </c>
      <c r="G51" s="41">
        <f t="shared" si="21"/>
        <v>0</v>
      </c>
      <c r="H51" s="41"/>
      <c r="I51" s="59">
        <v>22726560.469999999</v>
      </c>
      <c r="J51" s="41"/>
      <c r="K51" s="59">
        <v>0</v>
      </c>
      <c r="L51" s="59">
        <v>0</v>
      </c>
      <c r="M51" s="59">
        <v>0</v>
      </c>
      <c r="N51" s="41">
        <f t="shared" si="22"/>
        <v>0</v>
      </c>
      <c r="O51" s="41"/>
      <c r="P51" s="41">
        <f t="shared" si="23"/>
        <v>22726560.469999999</v>
      </c>
      <c r="Q51" s="41"/>
      <c r="R51" s="59">
        <v>0</v>
      </c>
      <c r="S51" s="41"/>
      <c r="T51" s="59">
        <v>0</v>
      </c>
      <c r="U51" s="41"/>
      <c r="V51" s="59">
        <v>0</v>
      </c>
      <c r="W51" s="59">
        <v>0</v>
      </c>
      <c r="X51" s="59">
        <v>0</v>
      </c>
      <c r="Y51" s="41"/>
      <c r="Z51" s="41">
        <f t="shared" si="25"/>
        <v>22726560.469999999</v>
      </c>
      <c r="AA51" s="73">
        <f t="shared" si="26"/>
        <v>132</v>
      </c>
    </row>
    <row r="52" spans="1:27" s="37" customFormat="1" ht="14.5">
      <c r="A52" s="73">
        <f t="shared" si="24"/>
        <v>133</v>
      </c>
      <c r="B52" s="37" t="s">
        <v>58</v>
      </c>
      <c r="C52" s="59">
        <v>0</v>
      </c>
      <c r="D52" s="59">
        <v>0</v>
      </c>
      <c r="E52" s="59">
        <v>0</v>
      </c>
      <c r="F52" s="59">
        <v>0</v>
      </c>
      <c r="G52" s="41">
        <f t="shared" si="21"/>
        <v>0</v>
      </c>
      <c r="H52" s="41"/>
      <c r="I52" s="59">
        <v>22625733.820000004</v>
      </c>
      <c r="J52" s="41"/>
      <c r="K52" s="59">
        <v>0</v>
      </c>
      <c r="L52" s="59">
        <v>0</v>
      </c>
      <c r="M52" s="59">
        <v>0</v>
      </c>
      <c r="N52" s="41">
        <f t="shared" si="22"/>
        <v>0</v>
      </c>
      <c r="O52" s="41"/>
      <c r="P52" s="41">
        <f t="shared" si="23"/>
        <v>22625733.820000004</v>
      </c>
      <c r="Q52" s="41"/>
      <c r="R52" s="59">
        <v>0</v>
      </c>
      <c r="S52" s="41"/>
      <c r="T52" s="59">
        <v>0</v>
      </c>
      <c r="U52" s="41"/>
      <c r="V52" s="59">
        <v>0</v>
      </c>
      <c r="W52" s="59">
        <v>0</v>
      </c>
      <c r="X52" s="59">
        <v>0</v>
      </c>
      <c r="Y52" s="41"/>
      <c r="Z52" s="41">
        <f t="shared" si="25"/>
        <v>22625733.820000004</v>
      </c>
      <c r="AA52" s="73">
        <f t="shared" si="26"/>
        <v>133</v>
      </c>
    </row>
    <row r="53" spans="1:27" s="37" customFormat="1" ht="14.5">
      <c r="A53" s="73">
        <f t="shared" si="24"/>
        <v>134</v>
      </c>
      <c r="B53" s="37" t="s">
        <v>59</v>
      </c>
      <c r="C53" s="59">
        <v>0</v>
      </c>
      <c r="D53" s="59">
        <v>0</v>
      </c>
      <c r="E53" s="59">
        <v>0</v>
      </c>
      <c r="F53" s="59">
        <v>0</v>
      </c>
      <c r="G53" s="41">
        <f t="shared" si="21"/>
        <v>0</v>
      </c>
      <c r="H53" s="41"/>
      <c r="I53" s="59">
        <v>232714891.33000001</v>
      </c>
      <c r="J53" s="41"/>
      <c r="K53" s="59">
        <v>0</v>
      </c>
      <c r="L53" s="59">
        <v>0</v>
      </c>
      <c r="M53" s="59">
        <v>0</v>
      </c>
      <c r="N53" s="41">
        <f t="shared" si="22"/>
        <v>0</v>
      </c>
      <c r="O53" s="41"/>
      <c r="P53" s="41">
        <f t="shared" si="23"/>
        <v>232714891.33000001</v>
      </c>
      <c r="Q53" s="41"/>
      <c r="R53" s="59">
        <v>0</v>
      </c>
      <c r="S53" s="41"/>
      <c r="T53" s="59">
        <v>0</v>
      </c>
      <c r="U53" s="41"/>
      <c r="V53" s="59">
        <v>0</v>
      </c>
      <c r="W53" s="59">
        <v>0</v>
      </c>
      <c r="X53" s="59">
        <v>0</v>
      </c>
      <c r="Y53" s="41"/>
      <c r="Z53" s="41">
        <f t="shared" si="25"/>
        <v>232714891.33000001</v>
      </c>
      <c r="AA53" s="73">
        <f t="shared" si="26"/>
        <v>134</v>
      </c>
    </row>
    <row r="54" spans="1:27" s="37" customFormat="1" ht="14.5">
      <c r="A54" s="73">
        <f t="shared" si="24"/>
        <v>135</v>
      </c>
      <c r="B54" s="37" t="s">
        <v>60</v>
      </c>
      <c r="C54" s="59">
        <v>0</v>
      </c>
      <c r="D54" s="59">
        <v>0</v>
      </c>
      <c r="E54" s="59">
        <v>0</v>
      </c>
      <c r="F54" s="59">
        <v>0</v>
      </c>
      <c r="G54" s="41">
        <f t="shared" si="21"/>
        <v>0</v>
      </c>
      <c r="H54" s="41"/>
      <c r="I54" s="59">
        <v>633505.70000000007</v>
      </c>
      <c r="J54" s="41"/>
      <c r="K54" s="59">
        <v>0</v>
      </c>
      <c r="L54" s="59">
        <v>0</v>
      </c>
      <c r="M54" s="59">
        <v>0</v>
      </c>
      <c r="N54" s="41">
        <f t="shared" si="22"/>
        <v>0</v>
      </c>
      <c r="O54" s="41"/>
      <c r="P54" s="41">
        <f t="shared" si="23"/>
        <v>633505.70000000007</v>
      </c>
      <c r="Q54" s="41"/>
      <c r="R54" s="59">
        <v>0</v>
      </c>
      <c r="S54" s="41"/>
      <c r="T54" s="59">
        <v>0</v>
      </c>
      <c r="U54" s="41"/>
      <c r="V54" s="59">
        <v>0</v>
      </c>
      <c r="W54" s="59">
        <v>0</v>
      </c>
      <c r="X54" s="59">
        <v>0</v>
      </c>
      <c r="Y54" s="41"/>
      <c r="Z54" s="41">
        <f t="shared" si="25"/>
        <v>633505.70000000007</v>
      </c>
      <c r="AA54" s="73">
        <f t="shared" si="26"/>
        <v>135</v>
      </c>
    </row>
    <row r="55" spans="1:27" s="37" customFormat="1" ht="14.5">
      <c r="A55" s="73">
        <f t="shared" si="24"/>
        <v>136</v>
      </c>
      <c r="B55" s="37" t="s">
        <v>61</v>
      </c>
      <c r="C55" s="59">
        <v>0</v>
      </c>
      <c r="D55" s="59">
        <v>0</v>
      </c>
      <c r="E55" s="59">
        <v>0</v>
      </c>
      <c r="F55" s="59">
        <v>0</v>
      </c>
      <c r="G55" s="41">
        <f t="shared" si="21"/>
        <v>0</v>
      </c>
      <c r="H55" s="41"/>
      <c r="I55" s="59">
        <v>256158826.52000004</v>
      </c>
      <c r="J55" s="41"/>
      <c r="K55" s="59">
        <v>0</v>
      </c>
      <c r="L55" s="59">
        <v>0</v>
      </c>
      <c r="M55" s="59">
        <v>0</v>
      </c>
      <c r="N55" s="41">
        <f t="shared" si="22"/>
        <v>0</v>
      </c>
      <c r="O55" s="41"/>
      <c r="P55" s="41">
        <f t="shared" si="23"/>
        <v>256158826.52000004</v>
      </c>
      <c r="Q55" s="41"/>
      <c r="R55" s="59">
        <v>0</v>
      </c>
      <c r="S55" s="41"/>
      <c r="T55" s="59">
        <v>0</v>
      </c>
      <c r="U55" s="41"/>
      <c r="V55" s="59">
        <v>0</v>
      </c>
      <c r="W55" s="59">
        <v>0</v>
      </c>
      <c r="X55" s="59">
        <v>0</v>
      </c>
      <c r="Y55" s="41"/>
      <c r="Z55" s="41">
        <f t="shared" si="25"/>
        <v>256158826.52000004</v>
      </c>
      <c r="AA55" s="73">
        <f t="shared" si="26"/>
        <v>136</v>
      </c>
    </row>
    <row r="56" spans="1:27" s="37" customFormat="1" ht="14.5">
      <c r="A56" s="73">
        <f t="shared" si="24"/>
        <v>137</v>
      </c>
      <c r="B56" s="37" t="s">
        <v>62</v>
      </c>
      <c r="C56" s="59">
        <v>0</v>
      </c>
      <c r="D56" s="59">
        <v>0</v>
      </c>
      <c r="E56" s="59">
        <v>0</v>
      </c>
      <c r="F56" s="59">
        <v>0</v>
      </c>
      <c r="G56" s="41">
        <f t="shared" si="21"/>
        <v>0</v>
      </c>
      <c r="H56" s="41"/>
      <c r="I56" s="59">
        <v>-1389380.62</v>
      </c>
      <c r="J56" s="41"/>
      <c r="K56" s="59">
        <v>0</v>
      </c>
      <c r="L56" s="59">
        <v>0</v>
      </c>
      <c r="M56" s="59">
        <v>0</v>
      </c>
      <c r="N56" s="41">
        <f t="shared" si="22"/>
        <v>0</v>
      </c>
      <c r="O56" s="41"/>
      <c r="P56" s="41">
        <f t="shared" si="23"/>
        <v>-1389380.62</v>
      </c>
      <c r="Q56" s="41"/>
      <c r="R56" s="59">
        <v>0</v>
      </c>
      <c r="S56" s="41"/>
      <c r="T56" s="59">
        <v>0</v>
      </c>
      <c r="U56" s="41"/>
      <c r="V56" s="59">
        <v>0</v>
      </c>
      <c r="W56" s="59">
        <v>0</v>
      </c>
      <c r="X56" s="59">
        <v>0</v>
      </c>
      <c r="Y56" s="41"/>
      <c r="Z56" s="41">
        <f t="shared" si="25"/>
        <v>-1389380.62</v>
      </c>
      <c r="AA56" s="73">
        <f t="shared" si="26"/>
        <v>137</v>
      </c>
    </row>
    <row r="57" spans="1:27" s="37" customFormat="1" ht="14.5">
      <c r="A57" s="73">
        <f t="shared" si="24"/>
        <v>138</v>
      </c>
      <c r="B57" s="37" t="s">
        <v>63</v>
      </c>
      <c r="C57" s="59">
        <v>0</v>
      </c>
      <c r="D57" s="59">
        <v>0</v>
      </c>
      <c r="E57" s="59">
        <v>0</v>
      </c>
      <c r="F57" s="59">
        <v>0</v>
      </c>
      <c r="G57" s="41">
        <f t="shared" si="21"/>
        <v>0</v>
      </c>
      <c r="H57" s="41"/>
      <c r="I57" s="59">
        <v>291276961.99999994</v>
      </c>
      <c r="J57" s="41"/>
      <c r="K57" s="59">
        <v>0</v>
      </c>
      <c r="L57" s="59">
        <v>0</v>
      </c>
      <c r="M57" s="59">
        <v>0</v>
      </c>
      <c r="N57" s="41">
        <f t="shared" si="22"/>
        <v>0</v>
      </c>
      <c r="O57" s="41"/>
      <c r="P57" s="41">
        <f t="shared" si="23"/>
        <v>291276961.99999994</v>
      </c>
      <c r="Q57" s="41"/>
      <c r="R57" s="59">
        <v>0</v>
      </c>
      <c r="S57" s="41"/>
      <c r="T57" s="59">
        <v>0</v>
      </c>
      <c r="U57" s="41"/>
      <c r="V57" s="59">
        <v>0</v>
      </c>
      <c r="W57" s="59">
        <v>0</v>
      </c>
      <c r="X57" s="59">
        <v>0</v>
      </c>
      <c r="Y57" s="41"/>
      <c r="Z57" s="41">
        <f t="shared" si="25"/>
        <v>291276961.99999994</v>
      </c>
      <c r="AA57" s="73">
        <f t="shared" si="26"/>
        <v>138</v>
      </c>
    </row>
    <row r="58" spans="1:27" s="37" customFormat="1" ht="14.5">
      <c r="A58" s="73">
        <f t="shared" si="24"/>
        <v>139</v>
      </c>
      <c r="B58" s="37" t="s">
        <v>64</v>
      </c>
      <c r="C58" s="59">
        <v>0</v>
      </c>
      <c r="D58" s="59">
        <v>0</v>
      </c>
      <c r="E58" s="59">
        <v>0</v>
      </c>
      <c r="F58" s="59">
        <v>0</v>
      </c>
      <c r="G58" s="41">
        <f t="shared" si="21"/>
        <v>0</v>
      </c>
      <c r="H58" s="41"/>
      <c r="I58" s="59">
        <v>974666.96000000008</v>
      </c>
      <c r="J58" s="41"/>
      <c r="K58" s="59">
        <v>0</v>
      </c>
      <c r="L58" s="59">
        <v>0</v>
      </c>
      <c r="M58" s="59">
        <v>0</v>
      </c>
      <c r="N58" s="41">
        <f t="shared" si="22"/>
        <v>0</v>
      </c>
      <c r="O58" s="41"/>
      <c r="P58" s="41">
        <f t="shared" si="23"/>
        <v>974666.96000000008</v>
      </c>
      <c r="Q58" s="41"/>
      <c r="R58" s="59">
        <v>0</v>
      </c>
      <c r="S58" s="41"/>
      <c r="T58" s="59">
        <v>0</v>
      </c>
      <c r="U58" s="41"/>
      <c r="V58" s="59">
        <v>0</v>
      </c>
      <c r="W58" s="59">
        <v>0</v>
      </c>
      <c r="X58" s="59">
        <v>0</v>
      </c>
      <c r="Y58" s="41"/>
      <c r="Z58" s="41">
        <f t="shared" si="25"/>
        <v>974666.96000000008</v>
      </c>
      <c r="AA58" s="73">
        <f t="shared" si="26"/>
        <v>139</v>
      </c>
    </row>
    <row r="59" spans="1:27" s="37" customFormat="1" ht="14.5">
      <c r="A59" s="73">
        <f t="shared" si="24"/>
        <v>140</v>
      </c>
      <c r="B59" s="37" t="s">
        <v>65</v>
      </c>
      <c r="C59" s="59">
        <v>0</v>
      </c>
      <c r="D59" s="59">
        <v>0</v>
      </c>
      <c r="E59" s="59">
        <v>181245689.60147637</v>
      </c>
      <c r="F59" s="59">
        <v>13395037.956240006</v>
      </c>
      <c r="G59" s="41">
        <f t="shared" si="21"/>
        <v>194640727.55771637</v>
      </c>
      <c r="H59" s="41"/>
      <c r="I59" s="59">
        <v>746542.0128686761</v>
      </c>
      <c r="J59" s="41"/>
      <c r="K59" s="59">
        <v>15904078.416306563</v>
      </c>
      <c r="L59" s="59">
        <v>15148692.836205414</v>
      </c>
      <c r="M59" s="59">
        <v>1512927.2196449703</v>
      </c>
      <c r="N59" s="41">
        <f t="shared" si="22"/>
        <v>32565698.472156949</v>
      </c>
      <c r="O59" s="41"/>
      <c r="P59" s="41">
        <f t="shared" si="23"/>
        <v>227952968.04274198</v>
      </c>
      <c r="Q59" s="41"/>
      <c r="R59" s="59">
        <v>0</v>
      </c>
      <c r="S59" s="41"/>
      <c r="T59" s="59">
        <v>0</v>
      </c>
      <c r="U59" s="41"/>
      <c r="V59" s="59">
        <v>0</v>
      </c>
      <c r="W59" s="59">
        <v>0</v>
      </c>
      <c r="X59" s="59">
        <v>0</v>
      </c>
      <c r="Y59" s="41"/>
      <c r="Z59" s="41">
        <f t="shared" si="25"/>
        <v>227952968.04274198</v>
      </c>
      <c r="AA59" s="73">
        <f t="shared" si="26"/>
        <v>140</v>
      </c>
    </row>
    <row r="60" spans="1:27" s="37" customFormat="1" ht="14.5">
      <c r="A60" s="73">
        <f t="shared" si="24"/>
        <v>141</v>
      </c>
      <c r="B60" s="37" t="s">
        <v>66</v>
      </c>
      <c r="C60" s="59">
        <v>0</v>
      </c>
      <c r="D60" s="59">
        <v>0</v>
      </c>
      <c r="E60" s="59">
        <v>44354235.050000004</v>
      </c>
      <c r="F60" s="59">
        <v>0</v>
      </c>
      <c r="G60" s="41">
        <f t="shared" si="21"/>
        <v>44354235.050000004</v>
      </c>
      <c r="H60" s="41"/>
      <c r="I60" s="59">
        <v>0</v>
      </c>
      <c r="J60" s="41"/>
      <c r="K60" s="59">
        <v>0</v>
      </c>
      <c r="L60" s="59">
        <v>0</v>
      </c>
      <c r="M60" s="59">
        <v>0</v>
      </c>
      <c r="N60" s="41">
        <f t="shared" si="22"/>
        <v>0</v>
      </c>
      <c r="O60" s="41"/>
      <c r="P60" s="41">
        <f t="shared" si="23"/>
        <v>44354235.050000004</v>
      </c>
      <c r="Q60" s="41"/>
      <c r="R60" s="59">
        <v>0</v>
      </c>
      <c r="S60" s="41"/>
      <c r="T60" s="59">
        <v>0</v>
      </c>
      <c r="U60" s="41"/>
      <c r="V60" s="59">
        <v>0</v>
      </c>
      <c r="W60" s="59">
        <v>0</v>
      </c>
      <c r="X60" s="59">
        <v>0</v>
      </c>
      <c r="Y60" s="41"/>
      <c r="Z60" s="41">
        <f t="shared" si="25"/>
        <v>44354235.050000004</v>
      </c>
      <c r="AA60" s="73">
        <f t="shared" si="26"/>
        <v>141</v>
      </c>
    </row>
    <row r="61" spans="1:27" s="37" customFormat="1" ht="14.5">
      <c r="A61" s="73">
        <f t="shared" si="24"/>
        <v>142</v>
      </c>
      <c r="B61" s="37" t="s">
        <v>67</v>
      </c>
      <c r="C61" s="59">
        <v>0</v>
      </c>
      <c r="D61" s="59">
        <v>0</v>
      </c>
      <c r="E61" s="59">
        <v>2991120.6830809535</v>
      </c>
      <c r="F61" s="59">
        <v>29648.539904197358</v>
      </c>
      <c r="G61" s="41">
        <f t="shared" si="21"/>
        <v>3020769.2229851508</v>
      </c>
      <c r="H61" s="41"/>
      <c r="I61" s="59">
        <v>0</v>
      </c>
      <c r="J61" s="41"/>
      <c r="K61" s="59">
        <v>628066.6437953792</v>
      </c>
      <c r="L61" s="59">
        <v>598235.77440158185</v>
      </c>
      <c r="M61" s="59">
        <v>59746.883552512227</v>
      </c>
      <c r="N61" s="41">
        <f t="shared" si="22"/>
        <v>1286049.3017494732</v>
      </c>
      <c r="O61" s="41"/>
      <c r="P61" s="41">
        <f t="shared" si="23"/>
        <v>4306818.5247346237</v>
      </c>
      <c r="Q61" s="41"/>
      <c r="R61" s="59">
        <v>0</v>
      </c>
      <c r="S61" s="41"/>
      <c r="T61" s="59">
        <v>0</v>
      </c>
      <c r="U61" s="41"/>
      <c r="V61" s="59">
        <v>0</v>
      </c>
      <c r="W61" s="59">
        <v>0</v>
      </c>
      <c r="X61" s="59">
        <v>0</v>
      </c>
      <c r="Y61" s="41"/>
      <c r="Z61" s="41">
        <f t="shared" si="25"/>
        <v>4306818.5247346237</v>
      </c>
      <c r="AA61" s="73">
        <f t="shared" si="26"/>
        <v>142</v>
      </c>
    </row>
    <row r="62" spans="1:27" s="37" customFormat="1" ht="14.5">
      <c r="A62" s="73">
        <f t="shared" si="24"/>
        <v>143</v>
      </c>
      <c r="B62" s="37" t="s">
        <v>68</v>
      </c>
      <c r="C62" s="59">
        <v>1262057855.4377425</v>
      </c>
      <c r="D62" s="59">
        <v>2151703835.2822609</v>
      </c>
      <c r="E62" s="59">
        <v>0</v>
      </c>
      <c r="F62" s="59">
        <v>0</v>
      </c>
      <c r="G62" s="41">
        <f t="shared" si="21"/>
        <v>3413761690.7200031</v>
      </c>
      <c r="H62" s="41"/>
      <c r="I62" s="59">
        <v>0</v>
      </c>
      <c r="J62" s="41"/>
      <c r="K62" s="59">
        <v>0</v>
      </c>
      <c r="L62" s="59">
        <v>0</v>
      </c>
      <c r="M62" s="59">
        <v>0</v>
      </c>
      <c r="N62" s="41">
        <f t="shared" si="22"/>
        <v>0</v>
      </c>
      <c r="O62" s="41"/>
      <c r="P62" s="41">
        <f t="shared" si="23"/>
        <v>3413761690.7200031</v>
      </c>
      <c r="Q62" s="41"/>
      <c r="R62" s="59">
        <v>0</v>
      </c>
      <c r="S62" s="41"/>
      <c r="T62" s="59">
        <v>0</v>
      </c>
      <c r="U62" s="41"/>
      <c r="V62" s="59">
        <v>0</v>
      </c>
      <c r="W62" s="59">
        <v>0</v>
      </c>
      <c r="X62" s="59">
        <v>0</v>
      </c>
      <c r="Y62" s="41"/>
      <c r="Z62" s="41">
        <f t="shared" si="25"/>
        <v>3413761690.7200031</v>
      </c>
      <c r="AA62" s="73">
        <f t="shared" si="26"/>
        <v>143</v>
      </c>
    </row>
    <row r="63" spans="1:27" s="37" customFormat="1" ht="14.5">
      <c r="A63" s="73">
        <f t="shared" si="24"/>
        <v>144</v>
      </c>
      <c r="B63" s="37" t="s">
        <v>69</v>
      </c>
      <c r="C63" s="59">
        <v>36582744.583327122</v>
      </c>
      <c r="D63" s="59">
        <v>40389313.694365218</v>
      </c>
      <c r="E63" s="59">
        <v>0</v>
      </c>
      <c r="F63" s="59">
        <v>0</v>
      </c>
      <c r="G63" s="41">
        <f t="shared" si="21"/>
        <v>76972058.277692348</v>
      </c>
      <c r="H63" s="41"/>
      <c r="I63" s="59">
        <v>0</v>
      </c>
      <c r="J63" s="41"/>
      <c r="K63" s="59">
        <v>0</v>
      </c>
      <c r="L63" s="59">
        <v>0</v>
      </c>
      <c r="M63" s="59">
        <v>0</v>
      </c>
      <c r="N63" s="41">
        <f t="shared" si="22"/>
        <v>0</v>
      </c>
      <c r="O63" s="41"/>
      <c r="P63" s="41">
        <f t="shared" si="23"/>
        <v>76972058.277692348</v>
      </c>
      <c r="Q63" s="41"/>
      <c r="R63" s="59">
        <v>0</v>
      </c>
      <c r="S63" s="41"/>
      <c r="T63" s="59">
        <v>0</v>
      </c>
      <c r="U63" s="41"/>
      <c r="V63" s="59">
        <v>0</v>
      </c>
      <c r="W63" s="59">
        <v>0</v>
      </c>
      <c r="X63" s="59">
        <v>0</v>
      </c>
      <c r="Y63" s="41"/>
      <c r="Z63" s="41">
        <f t="shared" si="25"/>
        <v>76972058.277692348</v>
      </c>
      <c r="AA63" s="73">
        <f t="shared" si="26"/>
        <v>144</v>
      </c>
    </row>
    <row r="64" spans="1:27" s="37" customFormat="1" ht="14.5">
      <c r="A64" s="73">
        <f t="shared" si="24"/>
        <v>145</v>
      </c>
      <c r="B64" s="37" t="s">
        <v>70</v>
      </c>
      <c r="C64" s="59">
        <v>0</v>
      </c>
      <c r="D64" s="59">
        <v>0</v>
      </c>
      <c r="E64" s="59">
        <v>0</v>
      </c>
      <c r="F64" s="59">
        <v>0</v>
      </c>
      <c r="G64" s="41">
        <f t="shared" si="21"/>
        <v>0</v>
      </c>
      <c r="H64" s="41"/>
      <c r="I64" s="59">
        <v>83737700.559999987</v>
      </c>
      <c r="J64" s="41"/>
      <c r="K64" s="59">
        <v>0</v>
      </c>
      <c r="L64" s="59">
        <v>0</v>
      </c>
      <c r="M64" s="59">
        <v>0</v>
      </c>
      <c r="N64" s="41">
        <f t="shared" si="22"/>
        <v>0</v>
      </c>
      <c r="O64" s="41"/>
      <c r="P64" s="41">
        <f t="shared" si="23"/>
        <v>83737700.559999987</v>
      </c>
      <c r="Q64" s="41"/>
      <c r="R64" s="59">
        <v>0</v>
      </c>
      <c r="S64" s="41"/>
      <c r="T64" s="59">
        <v>0</v>
      </c>
      <c r="U64" s="41"/>
      <c r="V64" s="59">
        <v>0</v>
      </c>
      <c r="W64" s="59">
        <v>0</v>
      </c>
      <c r="X64" s="59">
        <v>0</v>
      </c>
      <c r="Y64" s="41"/>
      <c r="Z64" s="41">
        <f t="shared" si="25"/>
        <v>83737700.559999987</v>
      </c>
      <c r="AA64" s="73">
        <f t="shared" si="26"/>
        <v>145</v>
      </c>
    </row>
    <row r="65" spans="1:27" s="37" customFormat="1" ht="14.5">
      <c r="A65" s="73">
        <f t="shared" si="24"/>
        <v>146</v>
      </c>
      <c r="B65" s="37" t="s">
        <v>40</v>
      </c>
      <c r="C65" s="59">
        <v>0</v>
      </c>
      <c r="D65" s="59">
        <v>0</v>
      </c>
      <c r="E65" s="59">
        <v>0</v>
      </c>
      <c r="F65" s="59">
        <v>0</v>
      </c>
      <c r="G65" s="41">
        <v>0</v>
      </c>
      <c r="H65" s="41"/>
      <c r="I65" s="59">
        <v>0</v>
      </c>
      <c r="J65" s="41"/>
      <c r="K65" s="59">
        <v>0</v>
      </c>
      <c r="L65" s="59">
        <v>0</v>
      </c>
      <c r="M65" s="59">
        <v>0</v>
      </c>
      <c r="N65" s="41">
        <f t="shared" si="22"/>
        <v>0</v>
      </c>
      <c r="O65" s="41"/>
      <c r="P65" s="41">
        <f t="shared" si="23"/>
        <v>0</v>
      </c>
      <c r="Q65" s="41"/>
      <c r="R65" s="59">
        <v>8614740069.7199974</v>
      </c>
      <c r="S65" s="41"/>
      <c r="T65" s="59">
        <v>0</v>
      </c>
      <c r="U65" s="41"/>
      <c r="V65" s="59">
        <v>0</v>
      </c>
      <c r="W65" s="59">
        <v>0</v>
      </c>
      <c r="X65" s="59">
        <v>0</v>
      </c>
      <c r="Y65" s="41"/>
      <c r="Z65" s="41">
        <f t="shared" si="25"/>
        <v>8614740069.7199974</v>
      </c>
      <c r="AA65" s="73">
        <f t="shared" si="26"/>
        <v>146</v>
      </c>
    </row>
    <row r="66" spans="1:27" s="37" customFormat="1" ht="14.5">
      <c r="A66" s="73">
        <f t="shared" si="24"/>
        <v>147</v>
      </c>
      <c r="B66" s="40" t="s">
        <v>35</v>
      </c>
      <c r="C66" s="43">
        <f>SUM(C42:C65)</f>
        <v>1298640600.0210695</v>
      </c>
      <c r="D66" s="43">
        <f>SUM(D42:D65)</f>
        <v>2192093148.9766259</v>
      </c>
      <c r="E66" s="43">
        <f>SUM(E42:E65)</f>
        <v>228591045.33455733</v>
      </c>
      <c r="F66" s="43">
        <f>SUM(F42:F65)</f>
        <v>13424686.496144204</v>
      </c>
      <c r="G66" s="43">
        <f>SUM(G42:G65)</f>
        <v>3732749480.8283968</v>
      </c>
      <c r="H66" s="43"/>
      <c r="I66" s="43">
        <f t="shared" si="27" ref="I66:X66">SUM(I42:I65)</f>
        <v>10765606617.482866</v>
      </c>
      <c r="J66" s="43"/>
      <c r="K66" s="43">
        <f t="shared" si="27"/>
        <v>7680498621.9510584</v>
      </c>
      <c r="L66" s="43">
        <f t="shared" si="28" ref="L66">SUM(L42:L65)</f>
        <v>7769095038.6524582</v>
      </c>
      <c r="M66" s="43">
        <f t="shared" si="27"/>
        <v>641893285.86324942</v>
      </c>
      <c r="N66" s="43">
        <f t="shared" si="27"/>
        <v>16091486946.466768</v>
      </c>
      <c r="O66" s="43"/>
      <c r="P66" s="43">
        <f>SUM(P42:P65)</f>
        <v>30589843044.778046</v>
      </c>
      <c r="Q66" s="43"/>
      <c r="R66" s="43">
        <f>SUM(R42:R65)</f>
        <v>8614740069.7199974</v>
      </c>
      <c r="S66" s="43"/>
      <c r="T66" s="43">
        <f t="shared" si="27"/>
        <v>0</v>
      </c>
      <c r="U66" s="43"/>
      <c r="V66" s="43">
        <f t="shared" si="27"/>
        <v>0</v>
      </c>
      <c r="W66" s="43">
        <f t="shared" si="27"/>
        <v>0</v>
      </c>
      <c r="X66" s="43">
        <f t="shared" si="27"/>
        <v>0</v>
      </c>
      <c r="Y66" s="43"/>
      <c r="Z66" s="43">
        <f>SUM(Z42:Z65)</f>
        <v>39204583114.498047</v>
      </c>
      <c r="AA66" s="73">
        <f t="shared" si="26"/>
        <v>147</v>
      </c>
    </row>
    <row r="67" spans="1:27" s="37" customFormat="1" ht="9" customHeight="1">
      <c r="A67" s="73"/>
      <c r="B67" s="40"/>
      <c r="C67" s="41"/>
      <c r="D67" s="41"/>
      <c r="E67" s="41"/>
      <c r="F67" s="41"/>
      <c r="G67" s="41"/>
      <c r="H67" s="41"/>
      <c r="I67" s="41"/>
      <c r="J67" s="41"/>
      <c r="K67" s="41"/>
      <c r="L67" s="41"/>
      <c r="M67" s="41"/>
      <c r="N67" s="41"/>
      <c r="O67" s="41"/>
      <c r="P67" s="41"/>
      <c r="Q67" s="41"/>
      <c r="R67" s="41"/>
      <c r="S67" s="41"/>
      <c r="T67" s="41"/>
      <c r="U67" s="41"/>
      <c r="V67" s="41"/>
      <c r="W67" s="41"/>
      <c r="X67" s="41"/>
      <c r="Y67" s="41"/>
      <c r="Z67" s="41"/>
      <c r="AA67" s="73"/>
    </row>
    <row r="68" spans="1:27" s="37" customFormat="1" ht="15" thickBot="1">
      <c r="A68" s="73">
        <f>A66+1</f>
        <v>148</v>
      </c>
      <c r="B68" s="39" t="s">
        <v>46</v>
      </c>
      <c r="C68" s="72">
        <f>C66+C39</f>
        <v>1420485020.6620565</v>
      </c>
      <c r="D68" s="72">
        <f t="shared" si="29" ref="D68:X68">D66+D39</f>
        <v>2404257750.8856392</v>
      </c>
      <c r="E68" s="72">
        <f t="shared" si="29"/>
        <v>228591045.33455733</v>
      </c>
      <c r="F68" s="72">
        <f t="shared" si="29"/>
        <v>13424686.496144204</v>
      </c>
      <c r="G68" s="72">
        <f t="shared" si="29"/>
        <v>4066758503.378397</v>
      </c>
      <c r="H68" s="72"/>
      <c r="I68" s="72">
        <f t="shared" si="29"/>
        <v>11008121975.072866</v>
      </c>
      <c r="J68" s="72"/>
      <c r="K68" s="72">
        <f t="shared" si="29"/>
        <v>7892140476.4306364</v>
      </c>
      <c r="L68" s="72">
        <f t="shared" si="30" ref="L68">L66+L39</f>
        <v>7972179894.6702347</v>
      </c>
      <c r="M68" s="72">
        <f t="shared" si="29"/>
        <v>662113578.36589491</v>
      </c>
      <c r="N68" s="72">
        <f t="shared" si="29"/>
        <v>16526433949.466768</v>
      </c>
      <c r="O68" s="72"/>
      <c r="P68" s="72">
        <f t="shared" si="29"/>
        <v>31601314427.918045</v>
      </c>
      <c r="Q68" s="72"/>
      <c r="R68" s="72">
        <f t="shared" si="29"/>
        <v>9043374069.0299969</v>
      </c>
      <c r="S68" s="72"/>
      <c r="T68" s="72">
        <f t="shared" si="29"/>
        <v>397708664.61000001</v>
      </c>
      <c r="U68" s="72"/>
      <c r="V68" s="72">
        <f t="shared" si="29"/>
        <v>1006714730.6499999</v>
      </c>
      <c r="W68" s="72">
        <f t="shared" si="29"/>
        <v>77287812.320000008</v>
      </c>
      <c r="X68" s="72">
        <f t="shared" si="29"/>
        <v>110845911.89999999</v>
      </c>
      <c r="Y68" s="72"/>
      <c r="Z68" s="72">
        <f>Z66+Z39</f>
        <v>42237245616.428047</v>
      </c>
      <c r="AA68" s="73">
        <f>AA66+1</f>
        <v>148</v>
      </c>
    </row>
    <row r="69" spans="1:27" s="37" customFormat="1" ht="15" thickTop="1">
      <c r="A69" s="39"/>
      <c r="Z69" s="27"/>
      <c r="AA69" s="39"/>
    </row>
    <row r="70" spans="1:27" ht="14.5">
      <c r="A70" s="24"/>
      <c r="B70" s="12" t="s">
        <v>83</v>
      </c>
      <c r="D70" s="37"/>
      <c r="E70" s="37"/>
      <c r="F70" s="37"/>
      <c r="G70" s="37"/>
      <c r="H70" s="37"/>
      <c r="I70" s="37"/>
      <c r="J70" s="37"/>
      <c r="K70" s="37"/>
      <c r="L70" s="37"/>
      <c r="M70" s="37"/>
      <c r="N70" s="37"/>
      <c r="O70" s="37"/>
      <c r="P70" s="37"/>
      <c r="Q70" s="37"/>
      <c r="R70" s="37"/>
      <c r="S70" s="37"/>
      <c r="T70" s="37"/>
      <c r="U70" s="37"/>
      <c r="V70" s="37"/>
      <c r="W70" s="37"/>
      <c r="X70" s="37"/>
      <c r="Y70" s="37"/>
      <c r="AA70" s="24"/>
    </row>
    <row r="71" spans="1:27" ht="30" customHeight="1">
      <c r="A71" s="24"/>
      <c r="B71" s="104" t="s">
        <v>367</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24"/>
    </row>
    <row r="72" spans="1:27" ht="14.5">
      <c r="A72" s="24"/>
      <c r="B72" s="104" t="s">
        <v>368</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24"/>
    </row>
    <row r="73" spans="2:27" ht="14.5">
      <c r="B73" s="104" t="s">
        <v>369</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24"/>
    </row>
    <row r="74" spans="2:26" ht="14.5">
      <c r="B74" s="104" t="s">
        <v>370</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2:26" ht="14.5">
      <c r="B75" s="104" t="s">
        <v>371</v>
      </c>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sheetData>
  <mergeCells count="16">
    <mergeCell ref="B75:Z75"/>
    <mergeCell ref="B73:Z73"/>
    <mergeCell ref="B74:Z74"/>
    <mergeCell ref="B71:Z71"/>
    <mergeCell ref="A1:Z1"/>
    <mergeCell ref="A4:Z4"/>
    <mergeCell ref="A3:Z3"/>
    <mergeCell ref="V9:X9"/>
    <mergeCell ref="Z9:Z10"/>
    <mergeCell ref="C9:G9"/>
    <mergeCell ref="I9:I10"/>
    <mergeCell ref="P9:P10"/>
    <mergeCell ref="R9:R10"/>
    <mergeCell ref="A2:Z2"/>
    <mergeCell ref="B72:Z72"/>
    <mergeCell ref="K9:N9"/>
  </mergeCells>
  <printOptions horizontalCentered="1"/>
  <pageMargins left="1" right="1" top="1" bottom="1" header="0.5" footer="0.5"/>
  <pageSetup orientation="landscape" scale="39" r:id="rId1"/>
  <headerFooter alignWithMargins="0">
    <oddHeader>&amp;RDocket No. ER20-2878-000, et al.- Annual Update RY2024
&amp;F</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A0C7-6E47-4FCF-BF12-1A2F3A8B77B3}">
  <sheetPr>
    <pageSetUpPr fitToPage="1"/>
  </sheetPr>
  <dimension ref="A1:AE52"/>
  <sheetViews>
    <sheetView showGridLines="0" tabSelected="1" view="pageBreakPreview" zoomScale="55" zoomScaleSheetLayoutView="55" workbookViewId="0" topLeftCell="A11">
      <selection pane="topLeft" activeCell="B39" sqref="B39:M39"/>
    </sheetView>
  </sheetViews>
  <sheetFormatPr defaultColWidth="9.1796875" defaultRowHeight="15"/>
  <cols>
    <col min="1" max="1" width="5.28571428571429" style="40" customWidth="1"/>
    <col min="2" max="2" width="12.7142857142857" style="40" customWidth="1"/>
    <col min="3" max="3" width="14.2857142857143" style="40" bestFit="1" customWidth="1"/>
    <col min="4" max="4" width="12.5714285714286" style="40" bestFit="1" customWidth="1"/>
    <col min="5" max="5" width="11.5714285714286" style="40" bestFit="1" customWidth="1"/>
    <col min="6" max="6" width="11.8571428571429" style="40" customWidth="1"/>
    <col min="7" max="7" width="13.7142857142857" style="40" bestFit="1" customWidth="1"/>
    <col min="8" max="8" width="1.14285714285714" style="40" customWidth="1"/>
    <col min="9" max="9" width="13.7142857142857" style="40" bestFit="1" customWidth="1"/>
    <col min="10" max="10" width="0.857142857142857" style="40" customWidth="1"/>
    <col min="11" max="11" width="13.7142857142857" style="40" bestFit="1" customWidth="1"/>
    <col min="12" max="14" width="13.7142857142857" style="40" customWidth="1"/>
    <col min="15" max="15" width="1" style="40" customWidth="1"/>
    <col min="16" max="16" width="15.2857142857143" style="40" bestFit="1" customWidth="1"/>
    <col min="17" max="17" width="1" style="40" customWidth="1"/>
    <col min="18" max="18" width="13.7142857142857" style="40" bestFit="1" customWidth="1"/>
    <col min="19" max="19" width="1" style="40" customWidth="1"/>
    <col min="20" max="20" width="16.8571428571429" style="40" bestFit="1" customWidth="1"/>
    <col min="21" max="21" width="5.42857142857143" style="40" customWidth="1"/>
    <col min="22" max="31" width="9.14285714285714" style="40"/>
    <col min="32" max="16384" width="9.14285714285714" style="40"/>
  </cols>
  <sheetData>
    <row r="1" spans="1:20" ht="14.5">
      <c r="A1" s="97" t="str">
        <f>ToC!A1</f>
        <v>Pacific Gas and Electric Company</v>
      </c>
      <c r="B1" s="97"/>
      <c r="C1" s="97"/>
      <c r="D1" s="97"/>
      <c r="E1" s="97"/>
      <c r="F1" s="97"/>
      <c r="G1" s="97"/>
      <c r="H1" s="97"/>
      <c r="I1" s="97"/>
      <c r="J1" s="97"/>
      <c r="K1" s="97"/>
      <c r="L1" s="97"/>
      <c r="M1" s="97"/>
      <c r="N1" s="97"/>
      <c r="O1" s="97"/>
      <c r="P1" s="97"/>
      <c r="Q1" s="97"/>
      <c r="R1" s="97"/>
      <c r="S1" s="97"/>
      <c r="T1" s="97"/>
    </row>
    <row r="2" spans="1:20" ht="14.5">
      <c r="A2" s="97" t="str">
        <f>ToC!A2</f>
        <v>WDT3 Rate Year 2023</v>
      </c>
      <c r="B2" s="97"/>
      <c r="C2" s="97"/>
      <c r="D2" s="97"/>
      <c r="E2" s="97"/>
      <c r="F2" s="97"/>
      <c r="G2" s="97"/>
      <c r="H2" s="97"/>
      <c r="I2" s="97"/>
      <c r="J2" s="97"/>
      <c r="K2" s="97"/>
      <c r="L2" s="97"/>
      <c r="M2" s="97"/>
      <c r="N2" s="97"/>
      <c r="O2" s="97"/>
      <c r="P2" s="97"/>
      <c r="Q2" s="97"/>
      <c r="R2" s="97"/>
      <c r="S2" s="97"/>
      <c r="T2" s="97"/>
    </row>
    <row r="3" spans="1:20" ht="14.5">
      <c r="A3" s="97" t="s">
        <v>110</v>
      </c>
      <c r="B3" s="97"/>
      <c r="C3" s="97"/>
      <c r="D3" s="97"/>
      <c r="E3" s="97"/>
      <c r="F3" s="97"/>
      <c r="G3" s="97"/>
      <c r="H3" s="97"/>
      <c r="I3" s="97"/>
      <c r="J3" s="97"/>
      <c r="K3" s="97"/>
      <c r="L3" s="97"/>
      <c r="M3" s="97"/>
      <c r="N3" s="97"/>
      <c r="O3" s="97"/>
      <c r="P3" s="97"/>
      <c r="Q3" s="97"/>
      <c r="R3" s="97"/>
      <c r="S3" s="97"/>
      <c r="T3" s="97"/>
    </row>
    <row r="4" spans="1:20" ht="14.5">
      <c r="A4" s="97" t="s">
        <v>138</v>
      </c>
      <c r="B4" s="97"/>
      <c r="C4" s="97"/>
      <c r="D4" s="97"/>
      <c r="E4" s="97"/>
      <c r="F4" s="97"/>
      <c r="G4" s="97"/>
      <c r="H4" s="97"/>
      <c r="I4" s="97"/>
      <c r="J4" s="97"/>
      <c r="K4" s="97"/>
      <c r="L4" s="97"/>
      <c r="M4" s="97"/>
      <c r="N4" s="97"/>
      <c r="O4" s="97"/>
      <c r="P4" s="97"/>
      <c r="Q4" s="97"/>
      <c r="R4" s="97"/>
      <c r="S4" s="97"/>
      <c r="T4" s="97"/>
    </row>
    <row r="5" spans="2:20" ht="14.5">
      <c r="B5" s="63" t="s">
        <v>126</v>
      </c>
      <c r="C5" s="63"/>
      <c r="D5" s="55" t="s">
        <v>86</v>
      </c>
      <c r="T5" s="8" t="str">
        <f>"Prior Year: "&amp;'1'!$F$5</f>
        <v>Prior Year: 2021</v>
      </c>
    </row>
    <row r="6" ht="6" customHeight="1"/>
    <row r="7" spans="1:20" ht="14.5">
      <c r="A7" s="26"/>
      <c r="B7" s="26"/>
      <c r="C7" s="51" t="s">
        <v>75</v>
      </c>
      <c r="D7" s="51" t="s">
        <v>76</v>
      </c>
      <c r="E7" s="51" t="s">
        <v>77</v>
      </c>
      <c r="F7" s="51" t="s">
        <v>78</v>
      </c>
      <c r="G7" s="51" t="s">
        <v>79</v>
      </c>
      <c r="H7" s="51"/>
      <c r="I7" s="51" t="s">
        <v>80</v>
      </c>
      <c r="J7" s="51"/>
      <c r="K7" s="51" t="s">
        <v>81</v>
      </c>
      <c r="L7" s="51" t="s">
        <v>82</v>
      </c>
      <c r="M7" s="51" t="s">
        <v>112</v>
      </c>
      <c r="N7" s="51" t="s">
        <v>113</v>
      </c>
      <c r="O7" s="51"/>
      <c r="P7" s="51" t="s">
        <v>114</v>
      </c>
      <c r="Q7" s="51"/>
      <c r="R7" s="51" t="s">
        <v>115</v>
      </c>
      <c r="S7" s="51"/>
      <c r="T7" s="51" t="s">
        <v>116</v>
      </c>
    </row>
    <row r="8" spans="1:20" ht="15" thickBot="1">
      <c r="A8" s="26"/>
      <c r="B8" s="26"/>
      <c r="D8" s="55"/>
      <c r="E8" s="55"/>
      <c r="F8" s="55"/>
      <c r="G8" s="55" t="s">
        <v>118</v>
      </c>
      <c r="H8" s="55"/>
      <c r="I8" s="55"/>
      <c r="J8" s="55"/>
      <c r="K8" s="55"/>
      <c r="L8" s="55"/>
      <c r="M8" s="55"/>
      <c r="N8" s="55" t="s">
        <v>358</v>
      </c>
      <c r="O8" s="55"/>
      <c r="P8" s="54" t="s">
        <v>361</v>
      </c>
      <c r="Q8" s="55"/>
      <c r="R8" s="55"/>
      <c r="S8" s="55"/>
      <c r="T8" s="54" t="s">
        <v>360</v>
      </c>
    </row>
    <row r="9" spans="1:20" s="24" customFormat="1" ht="14.25" customHeight="1">
      <c r="A9" s="26"/>
      <c r="B9" s="40"/>
      <c r="C9" s="105" t="s">
        <v>9</v>
      </c>
      <c r="D9" s="106"/>
      <c r="E9" s="106"/>
      <c r="F9" s="106"/>
      <c r="G9" s="107"/>
      <c r="H9" s="81"/>
      <c r="I9" s="113" t="s">
        <v>10</v>
      </c>
      <c r="K9" s="117" t="s">
        <v>353</v>
      </c>
      <c r="L9" s="118"/>
      <c r="M9" s="118"/>
      <c r="N9" s="119"/>
      <c r="O9" s="40"/>
      <c r="P9" s="115" t="s">
        <v>12</v>
      </c>
      <c r="Q9"/>
      <c r="R9" s="115" t="s">
        <v>13</v>
      </c>
      <c r="S9" s="81"/>
      <c r="T9" s="113" t="s">
        <v>15</v>
      </c>
    </row>
    <row r="10" spans="1:31" ht="30.75" customHeight="1" thickBot="1">
      <c r="A10" s="50"/>
      <c r="C10" s="28" t="s">
        <v>16</v>
      </c>
      <c r="D10" s="29" t="s">
        <v>17</v>
      </c>
      <c r="E10" s="30" t="s">
        <v>18</v>
      </c>
      <c r="F10" s="30" t="s">
        <v>19</v>
      </c>
      <c r="G10" s="31" t="s">
        <v>20</v>
      </c>
      <c r="H10" s="81"/>
      <c r="I10" s="114"/>
      <c r="K10" s="28" t="s">
        <v>355</v>
      </c>
      <c r="L10" s="29" t="s">
        <v>356</v>
      </c>
      <c r="M10" s="29" t="s">
        <v>354</v>
      </c>
      <c r="N10" s="31" t="s">
        <v>20</v>
      </c>
      <c r="P10" s="116"/>
      <c r="Q10"/>
      <c r="R10" s="116"/>
      <c r="S10" s="81"/>
      <c r="T10" s="114"/>
      <c r="V10" s="32"/>
      <c r="W10" s="32"/>
      <c r="X10" s="32"/>
      <c r="Y10" s="32"/>
      <c r="Z10" s="32"/>
      <c r="AA10" s="32"/>
      <c r="AB10" s="32"/>
      <c r="AC10" s="32"/>
      <c r="AD10" s="32"/>
      <c r="AE10" s="32"/>
    </row>
    <row r="11" spans="1:31" ht="14.5">
      <c r="A11" s="46" t="s">
        <v>71</v>
      </c>
      <c r="B11" s="45" t="s">
        <v>24</v>
      </c>
      <c r="C11" s="33"/>
      <c r="D11" s="33"/>
      <c r="E11" s="33"/>
      <c r="F11" s="33"/>
      <c r="G11" s="33"/>
      <c r="H11" s="34"/>
      <c r="I11" s="34"/>
      <c r="K11" s="50"/>
      <c r="L11" s="50"/>
      <c r="M11" s="50"/>
      <c r="N11" s="50"/>
      <c r="P11" s="50"/>
      <c r="Q11"/>
      <c r="R11" s="50"/>
      <c r="U11" s="45" t="s">
        <v>71</v>
      </c>
      <c r="V11" s="50"/>
      <c r="W11" s="50"/>
      <c r="X11" s="50"/>
      <c r="Y11" s="50"/>
      <c r="Z11" s="50"/>
      <c r="AA11" s="50"/>
      <c r="AB11" s="50"/>
      <c r="AC11" s="50"/>
      <c r="AD11" s="50"/>
      <c r="AE11" s="50"/>
    </row>
    <row r="12" spans="1:21" s="37" customFormat="1" ht="14.5">
      <c r="A12" s="73">
        <v>100</v>
      </c>
      <c r="B12" s="36" t="s">
        <v>25</v>
      </c>
      <c r="C12" s="59">
        <v>4511308</v>
      </c>
      <c r="D12" s="59">
        <v>8273811</v>
      </c>
      <c r="E12" s="59">
        <v>110309</v>
      </c>
      <c r="F12" s="59">
        <v>45841</v>
      </c>
      <c r="G12" s="41">
        <f>SUM(C12:F12)</f>
        <v>12941269</v>
      </c>
      <c r="H12" s="41"/>
      <c r="I12" s="59">
        <v>24333884</v>
      </c>
      <c r="J12" s="41"/>
      <c r="K12" s="59">
        <v>18478769.910748705</v>
      </c>
      <c r="L12" s="59">
        <v>17731645.453296386</v>
      </c>
      <c r="M12" s="59">
        <v>14576850.635954911</v>
      </c>
      <c r="N12" s="41">
        <f>SUM(K12:M12)</f>
        <v>50787266</v>
      </c>
      <c r="O12" s="41"/>
      <c r="P12" s="41">
        <f>N12+I12+G12</f>
        <v>88062419</v>
      </c>
      <c r="Q12" s="41"/>
      <c r="R12" s="59">
        <v>108280468</v>
      </c>
      <c r="S12" s="41"/>
      <c r="T12" s="41">
        <f>+P12+R12</f>
        <v>196342887</v>
      </c>
      <c r="U12" s="73">
        <v>100</v>
      </c>
    </row>
    <row r="13" spans="1:21" s="37" customFormat="1" ht="14.5">
      <c r="A13" s="73">
        <f t="shared" si="0" ref="A13:A22">A12+1</f>
        <v>101</v>
      </c>
      <c r="B13" s="36" t="s">
        <v>26</v>
      </c>
      <c r="C13" s="59">
        <v>9637148</v>
      </c>
      <c r="D13" s="59">
        <v>17674685</v>
      </c>
      <c r="E13" s="59">
        <v>235645</v>
      </c>
      <c r="F13" s="59">
        <v>97927</v>
      </c>
      <c r="G13" s="41">
        <f t="shared" si="1" ref="G13:G20">SUM(C13:F13)</f>
        <v>27645405</v>
      </c>
      <c r="H13" s="41"/>
      <c r="I13" s="59">
        <v>51982539</v>
      </c>
      <c r="J13" s="41"/>
      <c r="K13" s="59">
        <v>39474725.05008509</v>
      </c>
      <c r="L13" s="59">
        <v>37878702.550829388</v>
      </c>
      <c r="M13" s="59">
        <v>73931000.399085522</v>
      </c>
      <c r="N13" s="41">
        <f t="shared" si="2" ref="N13:N21">SUM(K13:M13)</f>
        <v>151284428</v>
      </c>
      <c r="O13" s="41"/>
      <c r="P13" s="41">
        <f t="shared" si="3" ref="P13:P21">N13+I13+G13</f>
        <v>230912372</v>
      </c>
      <c r="Q13" s="41"/>
      <c r="R13" s="59">
        <v>115598501</v>
      </c>
      <c r="S13" s="41"/>
      <c r="T13" s="41">
        <f t="shared" si="4" ref="T13:T22">+P13+R13</f>
        <v>346510873</v>
      </c>
      <c r="U13" s="73">
        <f>U12+1</f>
        <v>101</v>
      </c>
    </row>
    <row r="14" spans="1:21" s="37" customFormat="1" ht="14.5">
      <c r="A14" s="73">
        <f t="shared" si="0"/>
        <v>102</v>
      </c>
      <c r="B14" s="36" t="s">
        <v>27</v>
      </c>
      <c r="C14" s="59">
        <v>6876409</v>
      </c>
      <c r="D14" s="59">
        <v>12611446</v>
      </c>
      <c r="E14" s="59">
        <v>168140</v>
      </c>
      <c r="F14" s="59">
        <v>69874</v>
      </c>
      <c r="G14" s="41">
        <f t="shared" si="1"/>
        <v>19725869</v>
      </c>
      <c r="H14" s="41"/>
      <c r="I14" s="59">
        <v>37091185</v>
      </c>
      <c r="J14" s="41"/>
      <c r="K14" s="59">
        <v>28166464.113881472</v>
      </c>
      <c r="L14" s="59">
        <v>27027651.610610183</v>
      </c>
      <c r="M14" s="59">
        <v>23772336.275508348</v>
      </c>
      <c r="N14" s="41">
        <f t="shared" si="2"/>
        <v>78966452</v>
      </c>
      <c r="O14" s="41"/>
      <c r="P14" s="41">
        <f t="shared" si="3"/>
        <v>135783506</v>
      </c>
      <c r="Q14" s="41"/>
      <c r="R14" s="59">
        <v>58593466</v>
      </c>
      <c r="S14" s="41"/>
      <c r="T14" s="41">
        <f t="shared" si="4"/>
        <v>194376972</v>
      </c>
      <c r="U14" s="73">
        <f t="shared" si="5" ref="U14:U22">U13+1</f>
        <v>102</v>
      </c>
    </row>
    <row r="15" spans="1:21" s="37" customFormat="1" ht="14.5">
      <c r="A15" s="73">
        <f t="shared" si="0"/>
        <v>103</v>
      </c>
      <c r="B15" s="36" t="s">
        <v>28</v>
      </c>
      <c r="C15" s="59">
        <v>0</v>
      </c>
      <c r="D15" s="59">
        <v>0</v>
      </c>
      <c r="E15" s="59">
        <v>0</v>
      </c>
      <c r="F15" s="59">
        <v>0</v>
      </c>
      <c r="G15" s="41">
        <f t="shared" si="1"/>
        <v>0</v>
      </c>
      <c r="H15" s="41"/>
      <c r="I15" s="59">
        <v>0</v>
      </c>
      <c r="J15" s="41"/>
      <c r="K15" s="59"/>
      <c r="L15" s="59"/>
      <c r="M15" s="59">
        <v>-21058717</v>
      </c>
      <c r="N15" s="41">
        <f t="shared" si="2"/>
        <v>-21058717</v>
      </c>
      <c r="O15" s="41"/>
      <c r="P15" s="41">
        <f t="shared" si="3"/>
        <v>-21058717</v>
      </c>
      <c r="Q15" s="41"/>
      <c r="R15" s="59">
        <v>-17229860</v>
      </c>
      <c r="S15" s="41"/>
      <c r="T15" s="41">
        <f t="shared" si="4"/>
        <v>-38288577</v>
      </c>
      <c r="U15" s="73">
        <f t="shared" si="5"/>
        <v>103</v>
      </c>
    </row>
    <row r="16" spans="1:21" s="37" customFormat="1" ht="14.5">
      <c r="A16" s="73">
        <f t="shared" si="0"/>
        <v>104</v>
      </c>
      <c r="B16" s="36" t="s">
        <v>29</v>
      </c>
      <c r="C16" s="59">
        <v>0</v>
      </c>
      <c r="D16" s="59">
        <v>0</v>
      </c>
      <c r="E16" s="59">
        <v>0</v>
      </c>
      <c r="F16" s="59">
        <v>0</v>
      </c>
      <c r="G16" s="41">
        <f t="shared" si="1"/>
        <v>0</v>
      </c>
      <c r="H16" s="41"/>
      <c r="I16" s="59">
        <v>0</v>
      </c>
      <c r="J16" s="41"/>
      <c r="K16" s="59"/>
      <c r="L16" s="59"/>
      <c r="M16" s="59">
        <v>0</v>
      </c>
      <c r="N16" s="41">
        <f t="shared" si="2"/>
        <v>0</v>
      </c>
      <c r="O16" s="41"/>
      <c r="P16" s="41">
        <f t="shared" si="3"/>
        <v>0</v>
      </c>
      <c r="Q16" s="41"/>
      <c r="R16" s="59">
        <v>0</v>
      </c>
      <c r="S16" s="41"/>
      <c r="T16" s="41">
        <f t="shared" si="4"/>
        <v>0</v>
      </c>
      <c r="U16" s="73">
        <f t="shared" si="5"/>
        <v>104</v>
      </c>
    </row>
    <row r="17" spans="1:21" s="37" customFormat="1" ht="14.5">
      <c r="A17" s="73">
        <f t="shared" si="0"/>
        <v>105</v>
      </c>
      <c r="B17" s="36" t="s">
        <v>30</v>
      </c>
      <c r="C17" s="59">
        <v>0</v>
      </c>
      <c r="D17" s="59">
        <v>0</v>
      </c>
      <c r="E17" s="59">
        <v>0</v>
      </c>
      <c r="F17" s="59">
        <v>0</v>
      </c>
      <c r="G17" s="41">
        <f t="shared" si="1"/>
        <v>0</v>
      </c>
      <c r="H17" s="41"/>
      <c r="I17" s="59">
        <v>0</v>
      </c>
      <c r="J17" s="41"/>
      <c r="K17" s="59"/>
      <c r="L17" s="59"/>
      <c r="M17" s="59">
        <v>0</v>
      </c>
      <c r="N17" s="41">
        <f t="shared" si="2"/>
        <v>0</v>
      </c>
      <c r="O17" s="41"/>
      <c r="P17" s="41">
        <f t="shared" si="3"/>
        <v>0</v>
      </c>
      <c r="Q17" s="41"/>
      <c r="R17" s="59">
        <v>0</v>
      </c>
      <c r="S17" s="41"/>
      <c r="T17" s="41">
        <f t="shared" si="4"/>
        <v>0</v>
      </c>
      <c r="U17" s="73">
        <f t="shared" si="5"/>
        <v>105</v>
      </c>
    </row>
    <row r="18" spans="1:21" s="37" customFormat="1" ht="14.5">
      <c r="A18" s="73">
        <f t="shared" si="0"/>
        <v>106</v>
      </c>
      <c r="B18" s="36" t="s">
        <v>31</v>
      </c>
      <c r="C18" s="59">
        <v>657416</v>
      </c>
      <c r="D18" s="59">
        <v>1205711</v>
      </c>
      <c r="E18" s="59">
        <v>16075</v>
      </c>
      <c r="F18" s="59">
        <v>6680</v>
      </c>
      <c r="G18" s="41">
        <f t="shared" si="1"/>
        <v>1885882</v>
      </c>
      <c r="H18" s="41"/>
      <c r="I18" s="59">
        <v>3546083</v>
      </c>
      <c r="J18" s="41"/>
      <c r="K18" s="59">
        <v>2692840.4424289111</v>
      </c>
      <c r="L18" s="59">
        <v>2583964.8536168505</v>
      </c>
      <c r="M18" s="59">
        <v>9607483.7039542384</v>
      </c>
      <c r="N18" s="41">
        <f t="shared" si="2"/>
        <v>14884289</v>
      </c>
      <c r="O18" s="41"/>
      <c r="P18" s="41">
        <f t="shared" si="3"/>
        <v>20316254</v>
      </c>
      <c r="Q18" s="41"/>
      <c r="R18" s="59">
        <v>11602950</v>
      </c>
      <c r="S18" s="41"/>
      <c r="T18" s="41">
        <f t="shared" si="4"/>
        <v>31919204</v>
      </c>
      <c r="U18" s="73">
        <f t="shared" si="5"/>
        <v>106</v>
      </c>
    </row>
    <row r="19" spans="1:21" s="37" customFormat="1" ht="14.5">
      <c r="A19" s="73">
        <f t="shared" si="0"/>
        <v>107</v>
      </c>
      <c r="B19" s="36" t="s">
        <v>32</v>
      </c>
      <c r="C19" s="59">
        <v>861351</v>
      </c>
      <c r="D19" s="59">
        <v>1579732</v>
      </c>
      <c r="E19" s="59">
        <v>21062</v>
      </c>
      <c r="F19" s="59">
        <v>8753</v>
      </c>
      <c r="G19" s="41">
        <f t="shared" si="1"/>
        <v>2470898</v>
      </c>
      <c r="H19" s="41"/>
      <c r="I19" s="59">
        <v>4646107</v>
      </c>
      <c r="J19" s="41"/>
      <c r="K19" s="59">
        <v>3528181.1103793262</v>
      </c>
      <c r="L19" s="59">
        <v>3385531.4421050129</v>
      </c>
      <c r="M19" s="59">
        <v>17382879.447515659</v>
      </c>
      <c r="N19" s="41">
        <f t="shared" si="2"/>
        <v>24296592</v>
      </c>
      <c r="O19" s="41"/>
      <c r="P19" s="41">
        <f t="shared" si="3"/>
        <v>31413597</v>
      </c>
      <c r="Q19" s="41"/>
      <c r="R19" s="59">
        <v>19125524</v>
      </c>
      <c r="S19" s="41"/>
      <c r="T19" s="41">
        <f t="shared" si="4"/>
        <v>50539121</v>
      </c>
      <c r="U19" s="73">
        <f t="shared" si="5"/>
        <v>107</v>
      </c>
    </row>
    <row r="20" spans="1:21" s="37" customFormat="1" ht="14.5">
      <c r="A20" s="73">
        <f t="shared" si="0"/>
        <v>108</v>
      </c>
      <c r="B20" s="36" t="s">
        <v>33</v>
      </c>
      <c r="C20" s="59">
        <v>6928983</v>
      </c>
      <c r="D20" s="59">
        <v>12707867</v>
      </c>
      <c r="E20" s="59">
        <v>169426</v>
      </c>
      <c r="F20" s="59">
        <v>70408</v>
      </c>
      <c r="G20" s="41">
        <f t="shared" si="1"/>
        <v>19876684</v>
      </c>
      <c r="H20" s="41"/>
      <c r="I20" s="59">
        <v>37374767</v>
      </c>
      <c r="J20" s="41"/>
      <c r="K20" s="59">
        <v>28381812.097421587</v>
      </c>
      <c r="L20" s="59">
        <v>27234292.751316987</v>
      </c>
      <c r="M20" s="59">
        <v>151183048.15126142</v>
      </c>
      <c r="N20" s="41">
        <f t="shared" si="2"/>
        <v>206799153</v>
      </c>
      <c r="O20" s="41"/>
      <c r="P20" s="41">
        <f t="shared" si="3"/>
        <v>264050604</v>
      </c>
      <c r="Q20" s="41"/>
      <c r="R20" s="59">
        <v>162878996</v>
      </c>
      <c r="S20" s="41"/>
      <c r="T20" s="41">
        <f t="shared" si="4"/>
        <v>426929600</v>
      </c>
      <c r="U20" s="73">
        <f t="shared" si="5"/>
        <v>108</v>
      </c>
    </row>
    <row r="21" spans="1:21" s="37" customFormat="1" ht="14.5">
      <c r="A21" s="73">
        <f t="shared" si="0"/>
        <v>109</v>
      </c>
      <c r="B21" s="36" t="s">
        <v>34</v>
      </c>
      <c r="C21" s="59">
        <v>29480</v>
      </c>
      <c r="D21" s="59">
        <v>54068</v>
      </c>
      <c r="E21" s="59">
        <v>721</v>
      </c>
      <c r="F21" s="59">
        <v>300</v>
      </c>
      <c r="G21" s="41">
        <f>SUM(C21:F21)</f>
        <v>84569</v>
      </c>
      <c r="H21" s="41"/>
      <c r="I21" s="59">
        <v>159017</v>
      </c>
      <c r="J21" s="41"/>
      <c r="K21" s="59">
        <v>120754.98687727828</v>
      </c>
      <c r="L21" s="59">
        <v>115872.68115611284</v>
      </c>
      <c r="M21" s="59">
        <v>254766.33196660888</v>
      </c>
      <c r="N21" s="41">
        <f t="shared" si="2"/>
        <v>491394</v>
      </c>
      <c r="O21" s="41"/>
      <c r="P21" s="41">
        <f t="shared" si="3"/>
        <v>734980</v>
      </c>
      <c r="Q21" s="41"/>
      <c r="R21" s="59">
        <v>376260</v>
      </c>
      <c r="S21" s="41"/>
      <c r="T21" s="41">
        <f t="shared" si="4"/>
        <v>1111240</v>
      </c>
      <c r="U21" s="73">
        <f t="shared" si="5"/>
        <v>109</v>
      </c>
    </row>
    <row r="22" spans="1:21" s="37" customFormat="1" ht="14.5">
      <c r="A22" s="73">
        <f t="shared" si="0"/>
        <v>110</v>
      </c>
      <c r="B22" s="40" t="s">
        <v>35</v>
      </c>
      <c r="C22" s="43">
        <f>SUM(C12:C21)</f>
        <v>29502095</v>
      </c>
      <c r="D22" s="43">
        <f>SUM(D12:D21)</f>
        <v>54107320</v>
      </c>
      <c r="E22" s="43">
        <f t="shared" si="6" ref="E22:R22">SUM(E12:E21)</f>
        <v>721378</v>
      </c>
      <c r="F22" s="43">
        <f t="shared" si="6"/>
        <v>299783</v>
      </c>
      <c r="G22" s="43">
        <f t="shared" si="6"/>
        <v>84630576</v>
      </c>
      <c r="H22" s="43"/>
      <c r="I22" s="43">
        <f>SUM(I12:I21)</f>
        <v>159133582</v>
      </c>
      <c r="J22" s="43"/>
      <c r="K22" s="43">
        <f>SUM(K12:K21)</f>
        <v>120843547.71182238</v>
      </c>
      <c r="L22" s="43">
        <f>SUM(L12:L21)</f>
        <v>115957661.34293093</v>
      </c>
      <c r="M22" s="43">
        <f t="shared" si="7" ref="M22:N22">SUM(M12:M21)</f>
        <v>269649647.9452467</v>
      </c>
      <c r="N22" s="43">
        <f t="shared" si="7"/>
        <v>506450857</v>
      </c>
      <c r="O22" s="43"/>
      <c r="P22" s="43">
        <f t="shared" si="6"/>
        <v>750215015</v>
      </c>
      <c r="Q22" s="43"/>
      <c r="R22" s="43">
        <f t="shared" si="6"/>
        <v>459226305</v>
      </c>
      <c r="S22" s="43"/>
      <c r="T22" s="43">
        <f t="shared" si="4"/>
        <v>1209441320</v>
      </c>
      <c r="U22" s="73">
        <f t="shared" si="5"/>
        <v>110</v>
      </c>
    </row>
    <row r="23" spans="1:21" s="37" customFormat="1" ht="9" customHeight="1">
      <c r="A23" s="73"/>
      <c r="B23" s="40"/>
      <c r="C23" s="41"/>
      <c r="D23" s="41"/>
      <c r="E23" s="41"/>
      <c r="F23" s="41"/>
      <c r="G23" s="41"/>
      <c r="H23" s="41"/>
      <c r="I23" s="41"/>
      <c r="J23" s="42"/>
      <c r="K23" s="41"/>
      <c r="L23" s="41"/>
      <c r="M23" s="41"/>
      <c r="N23" s="41"/>
      <c r="O23" s="41"/>
      <c r="P23" s="41"/>
      <c r="Q23" s="41"/>
      <c r="R23" s="41"/>
      <c r="S23" s="41"/>
      <c r="T23" s="41"/>
      <c r="U23" s="73"/>
    </row>
    <row r="24" spans="1:21" s="37" customFormat="1" ht="14.5">
      <c r="A24" s="73"/>
      <c r="B24" s="89" t="s">
        <v>36</v>
      </c>
      <c r="C24" s="41"/>
      <c r="D24" s="41"/>
      <c r="E24" s="41"/>
      <c r="F24" s="41"/>
      <c r="G24" s="41"/>
      <c r="H24" s="41"/>
      <c r="I24" s="41"/>
      <c r="J24" s="41"/>
      <c r="K24" s="41"/>
      <c r="L24" s="41"/>
      <c r="M24" s="41"/>
      <c r="N24" s="41"/>
      <c r="O24" s="41"/>
      <c r="P24" s="41"/>
      <c r="Q24" s="41"/>
      <c r="R24" s="41"/>
      <c r="S24" s="41"/>
      <c r="T24" s="41"/>
      <c r="U24" s="73"/>
    </row>
    <row r="25" spans="1:21" s="37" customFormat="1" ht="14.5">
      <c r="A25" s="73">
        <f>A22+1</f>
        <v>111</v>
      </c>
      <c r="B25" s="36" t="s">
        <v>37</v>
      </c>
      <c r="C25" s="59">
        <v>3751941</v>
      </c>
      <c r="D25" s="59">
        <v>6881121</v>
      </c>
      <c r="E25" s="59">
        <v>91742</v>
      </c>
      <c r="F25" s="59">
        <v>38125</v>
      </c>
      <c r="G25" s="41">
        <f>SUM(C25:F25)</f>
        <v>10762929</v>
      </c>
      <c r="H25" s="41"/>
      <c r="I25" s="59">
        <v>20237880</v>
      </c>
      <c r="J25" s="41"/>
      <c r="K25" s="59">
        <v>15368328.528190646</v>
      </c>
      <c r="L25" s="59">
        <v>14746963.893583961</v>
      </c>
      <c r="M25" s="59">
        <v>21195871.578225393</v>
      </c>
      <c r="N25" s="41">
        <f t="shared" si="8" ref="N25:N28">SUM(K25:M25)</f>
        <v>51311164</v>
      </c>
      <c r="O25" s="41"/>
      <c r="P25" s="41">
        <f t="shared" si="9" ref="P25:P28">N25+I25+G25</f>
        <v>82311973</v>
      </c>
      <c r="Q25" s="41"/>
      <c r="R25" s="59">
        <v>38699682</v>
      </c>
      <c r="S25" s="41"/>
      <c r="T25" s="41">
        <f>+P25+R25</f>
        <v>121011655</v>
      </c>
      <c r="U25" s="73">
        <f>U22+1</f>
        <v>111</v>
      </c>
    </row>
    <row r="26" spans="1:21" s="37" customFormat="1" ht="14.5">
      <c r="A26" s="73">
        <f t="shared" si="10" ref="A26:A37">A25+1</f>
        <v>112</v>
      </c>
      <c r="B26" s="36" t="s">
        <v>38</v>
      </c>
      <c r="C26" s="59">
        <v>6881287</v>
      </c>
      <c r="D26" s="59">
        <v>12620392</v>
      </c>
      <c r="E26" s="59">
        <v>168260</v>
      </c>
      <c r="F26" s="59">
        <v>69923</v>
      </c>
      <c r="G26" s="41">
        <f>SUM(C26:F26)</f>
        <v>19739862</v>
      </c>
      <c r="H26" s="41"/>
      <c r="I26" s="59">
        <v>37117495</v>
      </c>
      <c r="J26" s="41"/>
      <c r="K26" s="59">
        <v>28186442.908312187</v>
      </c>
      <c r="L26" s="59">
        <v>27046822.632336244</v>
      </c>
      <c r="M26" s="59">
        <v>48334525.459351569</v>
      </c>
      <c r="N26" s="41">
        <f t="shared" si="8"/>
        <v>103567791</v>
      </c>
      <c r="O26" s="41"/>
      <c r="P26" s="41">
        <f t="shared" si="9"/>
        <v>160425148</v>
      </c>
      <c r="Q26" s="41"/>
      <c r="R26" s="59">
        <v>78717569</v>
      </c>
      <c r="S26" s="41"/>
      <c r="T26" s="41">
        <f>+P26+R26</f>
        <v>239142717</v>
      </c>
      <c r="U26" s="73">
        <f t="shared" si="11" ref="U26:U29">U25+1</f>
        <v>112</v>
      </c>
    </row>
    <row r="27" spans="1:21" s="37" customFormat="1" ht="14.5">
      <c r="A27" s="73">
        <f t="shared" si="10"/>
        <v>113</v>
      </c>
      <c r="B27" s="40" t="s">
        <v>39</v>
      </c>
      <c r="C27" s="59">
        <v>0</v>
      </c>
      <c r="D27" s="59">
        <v>0</v>
      </c>
      <c r="E27" s="59">
        <v>0</v>
      </c>
      <c r="F27" s="59">
        <v>0</v>
      </c>
      <c r="G27" s="41">
        <f>SUM(C27:F27)</f>
        <v>0</v>
      </c>
      <c r="H27" s="41"/>
      <c r="I27" s="59">
        <v>0</v>
      </c>
      <c r="J27" s="41"/>
      <c r="K27" s="59">
        <v>0</v>
      </c>
      <c r="L27" s="59">
        <v>0</v>
      </c>
      <c r="M27" s="59">
        <v>0</v>
      </c>
      <c r="N27" s="41">
        <f t="shared" si="8"/>
        <v>0</v>
      </c>
      <c r="O27" s="41"/>
      <c r="P27" s="41">
        <f t="shared" si="9"/>
        <v>0</v>
      </c>
      <c r="Q27" s="41"/>
      <c r="R27" s="59">
        <v>0</v>
      </c>
      <c r="S27" s="41"/>
      <c r="T27" s="41">
        <f>+P27+R27</f>
        <v>0</v>
      </c>
      <c r="U27" s="73">
        <f t="shared" si="11"/>
        <v>113</v>
      </c>
    </row>
    <row r="28" spans="1:21" s="37" customFormat="1" ht="14.5">
      <c r="A28" s="73">
        <f t="shared" si="10"/>
        <v>114</v>
      </c>
      <c r="B28" s="19" t="s">
        <v>40</v>
      </c>
      <c r="C28" s="59">
        <v>0</v>
      </c>
      <c r="D28" s="59">
        <v>0</v>
      </c>
      <c r="E28" s="59">
        <v>0</v>
      </c>
      <c r="F28" s="59">
        <v>0</v>
      </c>
      <c r="G28" s="41">
        <f>SUM(C28:F28)</f>
        <v>0</v>
      </c>
      <c r="H28" s="41"/>
      <c r="I28" s="59">
        <v>0</v>
      </c>
      <c r="J28" s="41"/>
      <c r="K28" s="59">
        <v>0</v>
      </c>
      <c r="L28" s="59">
        <v>0</v>
      </c>
      <c r="M28" s="59">
        <v>0</v>
      </c>
      <c r="N28" s="41">
        <f t="shared" si="8"/>
        <v>0</v>
      </c>
      <c r="O28" s="41"/>
      <c r="P28" s="41">
        <f t="shared" si="9"/>
        <v>0</v>
      </c>
      <c r="Q28" s="41"/>
      <c r="R28" s="59">
        <v>-1415423</v>
      </c>
      <c r="S28" s="41"/>
      <c r="T28" s="41">
        <f>+P28+R28</f>
        <v>-1415423</v>
      </c>
      <c r="U28" s="73">
        <f t="shared" si="11"/>
        <v>114</v>
      </c>
    </row>
    <row r="29" spans="1:21" s="37" customFormat="1" ht="14.5">
      <c r="A29" s="73">
        <f t="shared" si="10"/>
        <v>115</v>
      </c>
      <c r="B29" s="40" t="s">
        <v>35</v>
      </c>
      <c r="C29" s="43">
        <f>SUM(C25:C28)</f>
        <v>10633228</v>
      </c>
      <c r="D29" s="43">
        <f t="shared" si="12" ref="D29:R29">SUM(D25:D28)</f>
        <v>19501513</v>
      </c>
      <c r="E29" s="43">
        <f t="shared" si="12"/>
        <v>260002</v>
      </c>
      <c r="F29" s="43">
        <f t="shared" si="12"/>
        <v>108048</v>
      </c>
      <c r="G29" s="43">
        <f t="shared" si="12"/>
        <v>30502791</v>
      </c>
      <c r="H29" s="43"/>
      <c r="I29" s="43">
        <f t="shared" si="12"/>
        <v>57355375</v>
      </c>
      <c r="J29" s="43"/>
      <c r="K29" s="43">
        <f>SUM(K25:K28)</f>
        <v>43554771.436502829</v>
      </c>
      <c r="L29" s="43">
        <f>SUM(L25:L28)</f>
        <v>41793786.525920205</v>
      </c>
      <c r="M29" s="43">
        <f t="shared" si="13" ref="M29:N29">SUM(M25:M28)</f>
        <v>69530397.037576959</v>
      </c>
      <c r="N29" s="43">
        <f t="shared" si="13"/>
        <v>154878955</v>
      </c>
      <c r="O29" s="43"/>
      <c r="P29" s="43">
        <f t="shared" si="12"/>
        <v>242737121</v>
      </c>
      <c r="Q29" s="43"/>
      <c r="R29" s="43">
        <f t="shared" si="12"/>
        <v>116001828</v>
      </c>
      <c r="S29" s="43"/>
      <c r="T29" s="43">
        <f>+P29+R29</f>
        <v>358738949</v>
      </c>
      <c r="U29" s="73">
        <f t="shared" si="11"/>
        <v>115</v>
      </c>
    </row>
    <row r="30" spans="1:21" s="37" customFormat="1" ht="7.5" customHeight="1">
      <c r="A30" s="73"/>
      <c r="B30" s="40"/>
      <c r="C30" s="41"/>
      <c r="D30" s="41"/>
      <c r="E30" s="41"/>
      <c r="F30" s="41"/>
      <c r="G30" s="41"/>
      <c r="H30" s="41"/>
      <c r="I30" s="41"/>
      <c r="J30" s="41"/>
      <c r="K30" s="41"/>
      <c r="L30" s="41"/>
      <c r="M30" s="41"/>
      <c r="N30" s="41"/>
      <c r="O30" s="41"/>
      <c r="P30" s="41"/>
      <c r="Q30" s="41"/>
      <c r="R30" s="41"/>
      <c r="S30" s="41"/>
      <c r="T30" s="41"/>
      <c r="U30" s="73"/>
    </row>
    <row r="31" spans="1:21" s="37" customFormat="1" ht="14.5">
      <c r="A31" s="73"/>
      <c r="B31" s="89" t="s">
        <v>41</v>
      </c>
      <c r="C31" s="41"/>
      <c r="D31" s="41"/>
      <c r="E31" s="41"/>
      <c r="F31" s="41"/>
      <c r="G31" s="41"/>
      <c r="H31" s="41"/>
      <c r="I31" s="41"/>
      <c r="J31" s="41"/>
      <c r="K31" s="41"/>
      <c r="L31" s="41"/>
      <c r="M31" s="41"/>
      <c r="N31" s="41"/>
      <c r="O31" s="41"/>
      <c r="P31" s="41"/>
      <c r="Q31" s="41"/>
      <c r="R31" s="41"/>
      <c r="S31" s="41"/>
      <c r="T31" s="41"/>
      <c r="U31" s="73"/>
    </row>
    <row r="32" spans="1:21" s="37" customFormat="1" ht="14.5">
      <c r="A32" s="73">
        <f>A29+1</f>
        <v>116</v>
      </c>
      <c r="B32" s="40" t="s">
        <v>42</v>
      </c>
      <c r="C32" s="59">
        <v>561953</v>
      </c>
      <c r="D32" s="59">
        <v>1030630</v>
      </c>
      <c r="E32" s="59">
        <v>13741</v>
      </c>
      <c r="F32" s="59">
        <v>5710</v>
      </c>
      <c r="G32" s="41">
        <f>SUM(C32:F32)</f>
        <v>1612034</v>
      </c>
      <c r="H32" s="41"/>
      <c r="I32" s="59">
        <v>3031160</v>
      </c>
      <c r="J32" s="41"/>
      <c r="K32" s="59">
        <v>2301815.3043462387</v>
      </c>
      <c r="L32" s="59">
        <v>2208749.4499240355</v>
      </c>
      <c r="M32" s="59">
        <v>1686338.2457297258</v>
      </c>
      <c r="N32" s="41">
        <f t="shared" si="14" ref="N32:N36">SUM(K32:M32)</f>
        <v>6196903</v>
      </c>
      <c r="O32" s="41"/>
      <c r="P32" s="41">
        <f t="shared" si="15" ref="P32:P36">N32+I32+G32</f>
        <v>10840097</v>
      </c>
      <c r="Q32" s="41"/>
      <c r="R32" s="59">
        <v>0</v>
      </c>
      <c r="S32" s="41"/>
      <c r="T32" s="41">
        <f t="shared" si="16" ref="T32:T37">+P32+R32</f>
        <v>10840097</v>
      </c>
      <c r="U32" s="73">
        <f>U29+1</f>
        <v>116</v>
      </c>
    </row>
    <row r="33" spans="1:21" s="37" customFormat="1" ht="14.5">
      <c r="A33" s="73">
        <f t="shared" si="10"/>
        <v>117</v>
      </c>
      <c r="B33" s="40" t="s">
        <v>43</v>
      </c>
      <c r="C33" s="59">
        <v>258</v>
      </c>
      <c r="D33" s="59">
        <v>473</v>
      </c>
      <c r="E33" s="59">
        <v>6</v>
      </c>
      <c r="F33" s="59">
        <v>3</v>
      </c>
      <c r="G33" s="41">
        <f>SUM(C33:F33)</f>
        <v>740</v>
      </c>
      <c r="H33" s="41"/>
      <c r="I33" s="59">
        <v>1390</v>
      </c>
      <c r="J33" s="41"/>
      <c r="K33" s="59">
        <v>1055.1946592447846</v>
      </c>
      <c r="L33" s="59">
        <v>1012.5315522791923</v>
      </c>
      <c r="M33" s="59">
        <v>773.27378847602301</v>
      </c>
      <c r="N33" s="41">
        <f t="shared" si="14"/>
        <v>2841</v>
      </c>
      <c r="O33" s="41"/>
      <c r="P33" s="41">
        <f t="shared" si="15"/>
        <v>4971</v>
      </c>
      <c r="Q33" s="41"/>
      <c r="R33" s="59">
        <v>0</v>
      </c>
      <c r="S33" s="41"/>
      <c r="T33" s="41">
        <f t="shared" si="16"/>
        <v>4971</v>
      </c>
      <c r="U33" s="73">
        <f t="shared" si="17" ref="U33:U37">U32+1</f>
        <v>117</v>
      </c>
    </row>
    <row r="34" spans="1:21" s="37" customFormat="1" ht="14.5">
      <c r="A34" s="73">
        <f t="shared" si="10"/>
        <v>118</v>
      </c>
      <c r="B34" s="38" t="s">
        <v>44</v>
      </c>
      <c r="C34" s="59">
        <v>0</v>
      </c>
      <c r="D34" s="59">
        <v>0</v>
      </c>
      <c r="E34" s="59">
        <v>0</v>
      </c>
      <c r="F34" s="59">
        <v>0</v>
      </c>
      <c r="G34" s="41">
        <f>SUM(C34:F34)</f>
        <v>0</v>
      </c>
      <c r="H34" s="41"/>
      <c r="I34" s="59">
        <v>0</v>
      </c>
      <c r="J34" s="41"/>
      <c r="K34" s="59">
        <v>0</v>
      </c>
      <c r="L34" s="59">
        <v>0</v>
      </c>
      <c r="M34" s="59">
        <v>0</v>
      </c>
      <c r="N34" s="41">
        <f t="shared" si="14"/>
        <v>0</v>
      </c>
      <c r="O34" s="41"/>
      <c r="P34" s="41">
        <f t="shared" si="15"/>
        <v>0</v>
      </c>
      <c r="Q34" s="41"/>
      <c r="R34" s="59">
        <v>0</v>
      </c>
      <c r="S34" s="41"/>
      <c r="T34" s="41">
        <f t="shared" si="16"/>
        <v>0</v>
      </c>
      <c r="U34" s="73">
        <f t="shared" si="17"/>
        <v>118</v>
      </c>
    </row>
    <row r="35" spans="1:21" s="37" customFormat="1" ht="14.5">
      <c r="A35" s="73">
        <f t="shared" si="10"/>
        <v>119</v>
      </c>
      <c r="B35" s="19" t="s">
        <v>45</v>
      </c>
      <c r="C35" s="59">
        <v>0</v>
      </c>
      <c r="D35" s="59">
        <v>0</v>
      </c>
      <c r="E35" s="59">
        <v>0</v>
      </c>
      <c r="F35" s="59">
        <v>0</v>
      </c>
      <c r="G35" s="41">
        <f>SUM(C35:F35)</f>
        <v>0</v>
      </c>
      <c r="H35" s="41"/>
      <c r="I35" s="59">
        <v>0</v>
      </c>
      <c r="J35" s="41"/>
      <c r="K35" s="59">
        <v>0</v>
      </c>
      <c r="L35" s="59">
        <v>0</v>
      </c>
      <c r="M35" s="59">
        <v>0</v>
      </c>
      <c r="N35" s="41">
        <f t="shared" si="14"/>
        <v>0</v>
      </c>
      <c r="O35" s="41"/>
      <c r="P35" s="41">
        <f t="shared" si="15"/>
        <v>0</v>
      </c>
      <c r="Q35" s="41"/>
      <c r="R35" s="59">
        <v>0</v>
      </c>
      <c r="S35" s="41"/>
      <c r="T35" s="41">
        <f t="shared" si="16"/>
        <v>0</v>
      </c>
      <c r="U35" s="73">
        <f t="shared" si="17"/>
        <v>119</v>
      </c>
    </row>
    <row r="36" spans="1:21" s="37" customFormat="1" ht="14.5">
      <c r="A36" s="73">
        <f t="shared" si="10"/>
        <v>120</v>
      </c>
      <c r="B36" s="19" t="s">
        <v>40</v>
      </c>
      <c r="C36" s="59">
        <v>0</v>
      </c>
      <c r="D36" s="59">
        <v>0</v>
      </c>
      <c r="E36" s="59">
        <v>0</v>
      </c>
      <c r="F36" s="59">
        <v>0</v>
      </c>
      <c r="G36" s="41">
        <f>SUM(C36:F36)</f>
        <v>0</v>
      </c>
      <c r="H36" s="41"/>
      <c r="I36" s="59">
        <v>0</v>
      </c>
      <c r="J36" s="41"/>
      <c r="K36" s="59">
        <v>0</v>
      </c>
      <c r="L36" s="59">
        <v>0</v>
      </c>
      <c r="M36" s="59">
        <v>0</v>
      </c>
      <c r="N36" s="41">
        <f t="shared" si="14"/>
        <v>0</v>
      </c>
      <c r="O36" s="41"/>
      <c r="P36" s="41">
        <f t="shared" si="15"/>
        <v>0</v>
      </c>
      <c r="Q36" s="41"/>
      <c r="R36" s="59">
        <v>13531785</v>
      </c>
      <c r="S36" s="41"/>
      <c r="T36" s="41">
        <f t="shared" si="16"/>
        <v>13531785</v>
      </c>
      <c r="U36" s="73">
        <f t="shared" si="17"/>
        <v>120</v>
      </c>
    </row>
    <row r="37" spans="1:21" s="37" customFormat="1" ht="14.5">
      <c r="A37" s="73">
        <f t="shared" si="10"/>
        <v>121</v>
      </c>
      <c r="B37" s="40" t="s">
        <v>35</v>
      </c>
      <c r="C37" s="43">
        <f>SUM(C32:C36)</f>
        <v>562211</v>
      </c>
      <c r="D37" s="43">
        <f t="shared" si="18" ref="D37:R37">SUM(D32:D36)</f>
        <v>1031103</v>
      </c>
      <c r="E37" s="43">
        <f t="shared" si="18"/>
        <v>13747</v>
      </c>
      <c r="F37" s="43">
        <f t="shared" si="18"/>
        <v>5713</v>
      </c>
      <c r="G37" s="43">
        <f t="shared" si="18"/>
        <v>1612774</v>
      </c>
      <c r="H37" s="43"/>
      <c r="I37" s="43">
        <f t="shared" si="18"/>
        <v>3032550</v>
      </c>
      <c r="J37" s="43"/>
      <c r="K37" s="43">
        <f>SUM(K32:K36)</f>
        <v>2302870.4990054835</v>
      </c>
      <c r="L37" s="43">
        <f>SUM(L32:L36)</f>
        <v>2209761.9814763148</v>
      </c>
      <c r="M37" s="43">
        <f t="shared" si="19" ref="M37:N37">SUM(M32:M36)</f>
        <v>1687111.5195182019</v>
      </c>
      <c r="N37" s="43">
        <f t="shared" si="19"/>
        <v>6199744</v>
      </c>
      <c r="O37" s="43"/>
      <c r="P37" s="43">
        <f t="shared" si="18"/>
        <v>10845068</v>
      </c>
      <c r="Q37" s="43"/>
      <c r="R37" s="43">
        <f t="shared" si="18"/>
        <v>13531785</v>
      </c>
      <c r="S37" s="43"/>
      <c r="T37" s="43">
        <f t="shared" si="16"/>
        <v>24376853</v>
      </c>
      <c r="U37" s="73">
        <f t="shared" si="17"/>
        <v>121</v>
      </c>
    </row>
    <row r="38" spans="1:21" s="37" customFormat="1" ht="9" customHeight="1">
      <c r="A38" s="73"/>
      <c r="B38" s="40"/>
      <c r="C38" s="41"/>
      <c r="D38" s="41"/>
      <c r="E38" s="41"/>
      <c r="F38" s="41"/>
      <c r="G38" s="41"/>
      <c r="H38" s="41"/>
      <c r="I38" s="41"/>
      <c r="J38" s="41"/>
      <c r="K38" s="41"/>
      <c r="L38" s="41"/>
      <c r="M38" s="41"/>
      <c r="N38" s="41"/>
      <c r="O38" s="41"/>
      <c r="P38" s="41"/>
      <c r="Q38" s="41"/>
      <c r="R38" s="41"/>
      <c r="S38" s="41"/>
      <c r="T38" s="41"/>
      <c r="U38" s="73"/>
    </row>
    <row r="39" spans="1:21" s="37" customFormat="1" ht="15" thickBot="1">
      <c r="A39" s="73">
        <f>A37+1</f>
        <v>122</v>
      </c>
      <c r="B39" s="39" t="s">
        <v>46</v>
      </c>
      <c r="C39" s="44">
        <f>C37+C29+C22</f>
        <v>40697534</v>
      </c>
      <c r="D39" s="44">
        <f t="shared" si="20" ref="D39:I39">D37+D29+D22</f>
        <v>74639936</v>
      </c>
      <c r="E39" s="44">
        <f t="shared" si="20"/>
        <v>995127</v>
      </c>
      <c r="F39" s="44">
        <f t="shared" si="20"/>
        <v>413544</v>
      </c>
      <c r="G39" s="44">
        <f t="shared" si="20"/>
        <v>116746141</v>
      </c>
      <c r="H39" s="44"/>
      <c r="I39" s="44">
        <f t="shared" si="20"/>
        <v>219521507</v>
      </c>
      <c r="J39" s="44"/>
      <c r="K39" s="44">
        <f t="shared" si="21" ref="K39:N39">K22+K29+K37</f>
        <v>166701189.6473307</v>
      </c>
      <c r="L39" s="44">
        <f t="shared" si="22" ref="L39">L22+L29+L37</f>
        <v>159961209.85032743</v>
      </c>
      <c r="M39" s="44">
        <f t="shared" si="21"/>
        <v>340867156.50234187</v>
      </c>
      <c r="N39" s="44">
        <f t="shared" si="21"/>
        <v>667529556</v>
      </c>
      <c r="O39" s="44"/>
      <c r="P39" s="44">
        <f>P37+P29+P22</f>
        <v>1003797204</v>
      </c>
      <c r="Q39" s="44"/>
      <c r="R39" s="44">
        <f>R37+R29+R22</f>
        <v>588759918</v>
      </c>
      <c r="S39" s="44"/>
      <c r="T39" s="44">
        <f>+P39+R39</f>
        <v>1592557122</v>
      </c>
      <c r="U39" s="73">
        <f>U37+1</f>
        <v>122</v>
      </c>
    </row>
    <row r="40" ht="15" thickTop="1">
      <c r="T40" s="27"/>
    </row>
    <row r="41" spans="2:20" ht="14.5">
      <c r="B41" s="12" t="s">
        <v>83</v>
      </c>
      <c r="C41" s="37"/>
      <c r="D41" s="37"/>
      <c r="E41" s="37"/>
      <c r="F41" s="37"/>
      <c r="G41" s="37"/>
      <c r="H41" s="37"/>
      <c r="I41" s="37"/>
      <c r="J41" s="37"/>
      <c r="K41" s="37"/>
      <c r="L41" s="37"/>
      <c r="M41" s="37"/>
      <c r="N41" s="37"/>
      <c r="O41" s="37"/>
      <c r="P41" s="37"/>
      <c r="Q41" s="37"/>
      <c r="R41" s="37"/>
      <c r="S41" s="37"/>
      <c r="T41" s="37"/>
    </row>
    <row r="42" spans="2:20" ht="14.5">
      <c r="B42" s="104" t="s">
        <v>372</v>
      </c>
      <c r="C42" s="104"/>
      <c r="D42" s="104"/>
      <c r="E42" s="104"/>
      <c r="F42" s="104"/>
      <c r="G42" s="104"/>
      <c r="H42" s="104"/>
      <c r="I42" s="104"/>
      <c r="J42" s="104"/>
      <c r="K42" s="104"/>
      <c r="L42" s="104"/>
      <c r="M42" s="104"/>
      <c r="N42" s="104"/>
      <c r="O42" s="104"/>
      <c r="P42" s="104"/>
      <c r="Q42" s="104"/>
      <c r="R42" s="104"/>
      <c r="S42" s="104"/>
      <c r="T42" s="104"/>
    </row>
    <row r="43" ht="14.5"/>
    <row r="44" spans="3:4" ht="14.5">
      <c r="C44" s="76"/>
      <c r="D44" s="76"/>
    </row>
    <row r="45" spans="3:4" ht="14.5">
      <c r="C45" s="76"/>
      <c r="D45" s="76"/>
    </row>
    <row r="46" ht="14.5"/>
    <row r="47" spans="3:4" ht="14.5">
      <c r="C47" s="76"/>
      <c r="D47" s="76"/>
    </row>
    <row r="48" spans="3:4" ht="14.5">
      <c r="C48" s="76"/>
      <c r="D48" s="76"/>
    </row>
    <row r="49" ht="14.5"/>
    <row r="50" spans="3:4" ht="14.5">
      <c r="C50" s="27"/>
      <c r="D50" s="27"/>
    </row>
    <row r="51" spans="3:4" ht="14.5">
      <c r="C51" s="27"/>
      <c r="D51" s="27"/>
    </row>
    <row r="52" spans="3:4" ht="14.5">
      <c r="C52" s="27"/>
      <c r="D52" s="27"/>
    </row>
  </sheetData>
  <mergeCells count="11">
    <mergeCell ref="B42:T42"/>
    <mergeCell ref="A1:T1"/>
    <mergeCell ref="A2:T2"/>
    <mergeCell ref="A3:T3"/>
    <mergeCell ref="A4:T4"/>
    <mergeCell ref="C9:G9"/>
    <mergeCell ref="I9:I10"/>
    <mergeCell ref="P9:P10"/>
    <mergeCell ref="R9:R10"/>
    <mergeCell ref="T9:T10"/>
    <mergeCell ref="K9:N9"/>
  </mergeCells>
  <printOptions horizontalCentered="1"/>
  <pageMargins left="1" right="1" top="1" bottom="1" header="0.5" footer="0.5"/>
  <pageSetup orientation="landscape" scale="55" r:id="rId1"/>
  <headerFooter alignWithMargins="0">
    <oddHeader>&amp;RDocket No. ER20-2878-000, et al.- Annual Update RY2024
&amp;F</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pageSetUpPr fitToPage="1"/>
  </sheetPr>
  <dimension ref="A1:AA71"/>
  <sheetViews>
    <sheetView showGridLines="0" tabSelected="1" view="pageBreakPreview" zoomScale="85" zoomScaleSheetLayoutView="85" workbookViewId="0" topLeftCell="F49">
      <selection pane="topLeft" activeCell="B39" sqref="B39:M39"/>
    </sheetView>
  </sheetViews>
  <sheetFormatPr defaultColWidth="9.1796875" defaultRowHeight="15"/>
  <cols>
    <col min="1" max="1" width="5.42857142857143" style="50" customWidth="1"/>
    <col min="2" max="2" width="11.5714285714286" style="40" customWidth="1"/>
    <col min="3" max="4" width="15.2857142857143" style="40" customWidth="1"/>
    <col min="5" max="5" width="13.7142857142857" style="40" bestFit="1" customWidth="1"/>
    <col min="6" max="6" width="12.5714285714286" style="40" bestFit="1" customWidth="1"/>
    <col min="7" max="7" width="15.2857142857143" style="40" customWidth="1"/>
    <col min="8" max="8" width="1.14285714285714" style="40" customWidth="1"/>
    <col min="9" max="9" width="15.8571428571429" style="40" customWidth="1"/>
    <col min="10" max="10" width="0.857142857142857" style="40" customWidth="1"/>
    <col min="11" max="11" width="16.2857142857143" style="40" bestFit="1" customWidth="1"/>
    <col min="12" max="14" width="16.2857142857143" style="40" customWidth="1"/>
    <col min="15" max="15" width="1" style="40" customWidth="1"/>
    <col min="16" max="16" width="16.2857142857143" style="40" bestFit="1" customWidth="1"/>
    <col min="17" max="17" width="1" style="40" customWidth="1"/>
    <col min="18" max="18" width="15.2857142857143" style="40" bestFit="1" customWidth="1"/>
    <col min="19" max="19" width="1" style="40" customWidth="1"/>
    <col min="20" max="20" width="16.2857142857143" style="40" bestFit="1" customWidth="1"/>
    <col min="21" max="21" width="5.42857142857143" style="40" customWidth="1"/>
    <col min="22" max="27" width="9.14285714285714" style="40"/>
    <col min="28" max="16384" width="9.14285714285714" style="40"/>
  </cols>
  <sheetData>
    <row r="1" spans="1:20" ht="14.5">
      <c r="A1" s="97" t="str">
        <f>ToC!A1</f>
        <v>Pacific Gas and Electric Company</v>
      </c>
      <c r="B1" s="97"/>
      <c r="C1" s="97"/>
      <c r="D1" s="97"/>
      <c r="E1" s="97"/>
      <c r="F1" s="97"/>
      <c r="G1" s="97"/>
      <c r="H1" s="97"/>
      <c r="I1" s="97"/>
      <c r="J1" s="97"/>
      <c r="K1" s="97"/>
      <c r="L1" s="97"/>
      <c r="M1" s="97"/>
      <c r="N1" s="97"/>
      <c r="O1" s="97"/>
      <c r="P1" s="97"/>
      <c r="Q1" s="97"/>
      <c r="R1" s="97"/>
      <c r="S1" s="97"/>
      <c r="T1" s="97"/>
    </row>
    <row r="2" spans="1:20" ht="14.5">
      <c r="A2" s="97" t="str">
        <f>ToC!A2</f>
        <v>WDT3 Rate Year 2023</v>
      </c>
      <c r="B2" s="97"/>
      <c r="C2" s="97"/>
      <c r="D2" s="97"/>
      <c r="E2" s="97"/>
      <c r="F2" s="97"/>
      <c r="G2" s="97"/>
      <c r="H2" s="97"/>
      <c r="I2" s="97"/>
      <c r="J2" s="97"/>
      <c r="K2" s="97"/>
      <c r="L2" s="97"/>
      <c r="M2" s="97"/>
      <c r="N2" s="97"/>
      <c r="O2" s="97"/>
      <c r="P2" s="97"/>
      <c r="Q2" s="97"/>
      <c r="R2" s="97"/>
      <c r="S2" s="97"/>
      <c r="T2" s="97"/>
    </row>
    <row r="3" spans="1:20" ht="14.5">
      <c r="A3" s="97" t="s">
        <v>111</v>
      </c>
      <c r="B3" s="97"/>
      <c r="C3" s="97"/>
      <c r="D3" s="97"/>
      <c r="E3" s="97"/>
      <c r="F3" s="97"/>
      <c r="G3" s="97"/>
      <c r="H3" s="97"/>
      <c r="I3" s="97"/>
      <c r="J3" s="97"/>
      <c r="K3" s="97"/>
      <c r="L3" s="97"/>
      <c r="M3" s="97"/>
      <c r="N3" s="97"/>
      <c r="O3" s="97"/>
      <c r="P3" s="97"/>
      <c r="Q3" s="97"/>
      <c r="R3" s="97"/>
      <c r="S3" s="97"/>
      <c r="T3" s="97"/>
    </row>
    <row r="4" spans="1:20" ht="14.5">
      <c r="A4" s="97" t="s">
        <v>139</v>
      </c>
      <c r="B4" s="97"/>
      <c r="C4" s="97"/>
      <c r="D4" s="97"/>
      <c r="E4" s="97"/>
      <c r="F4" s="97"/>
      <c r="G4" s="97"/>
      <c r="H4" s="97"/>
      <c r="I4" s="97"/>
      <c r="J4" s="97"/>
      <c r="K4" s="97"/>
      <c r="L4" s="97"/>
      <c r="M4" s="97"/>
      <c r="N4" s="97"/>
      <c r="O4" s="97"/>
      <c r="P4" s="97"/>
      <c r="Q4" s="97"/>
      <c r="R4" s="97"/>
      <c r="S4" s="97"/>
      <c r="T4" s="97"/>
    </row>
    <row r="5" spans="2:20" ht="14.5">
      <c r="B5" s="63" t="s">
        <v>126</v>
      </c>
      <c r="C5" s="63"/>
      <c r="D5" s="55" t="s">
        <v>86</v>
      </c>
      <c r="T5" s="8" t="str">
        <f>"Prior Year: "&amp;'1'!$F$5</f>
        <v>Prior Year: 2021</v>
      </c>
    </row>
    <row r="6" ht="6.75" customHeight="1"/>
    <row r="7" spans="3:20" ht="14.5">
      <c r="C7" s="51" t="s">
        <v>75</v>
      </c>
      <c r="D7" s="51" t="s">
        <v>76</v>
      </c>
      <c r="E7" s="51" t="s">
        <v>77</v>
      </c>
      <c r="F7" s="51" t="s">
        <v>78</v>
      </c>
      <c r="G7" s="51" t="s">
        <v>79</v>
      </c>
      <c r="H7" s="51"/>
      <c r="I7" s="51" t="s">
        <v>80</v>
      </c>
      <c r="J7" s="51"/>
      <c r="K7" s="51" t="s">
        <v>81</v>
      </c>
      <c r="L7" s="51" t="s">
        <v>82</v>
      </c>
      <c r="M7" s="51" t="s">
        <v>112</v>
      </c>
      <c r="N7" s="51" t="s">
        <v>113</v>
      </c>
      <c r="O7" s="51"/>
      <c r="P7" s="51" t="s">
        <v>114</v>
      </c>
      <c r="Q7" s="51"/>
      <c r="R7" s="51" t="s">
        <v>115</v>
      </c>
      <c r="S7" s="51"/>
      <c r="T7" s="51" t="s">
        <v>116</v>
      </c>
    </row>
    <row r="8" spans="4:20" ht="15" thickBot="1">
      <c r="D8" s="55"/>
      <c r="E8" s="55"/>
      <c r="F8" s="55"/>
      <c r="G8" s="55" t="s">
        <v>118</v>
      </c>
      <c r="H8" s="55"/>
      <c r="I8" s="55"/>
      <c r="J8" s="55"/>
      <c r="K8" s="54"/>
      <c r="L8" s="54"/>
      <c r="M8" s="54"/>
      <c r="N8" s="55" t="s">
        <v>358</v>
      </c>
      <c r="O8" s="55"/>
      <c r="P8" s="54" t="s">
        <v>361</v>
      </c>
      <c r="Q8" s="54"/>
      <c r="R8" s="54"/>
      <c r="S8" s="55"/>
      <c r="T8" s="54" t="s">
        <v>360</v>
      </c>
    </row>
    <row r="9" spans="1:20" s="24" customFormat="1" ht="14.25" customHeight="1">
      <c r="A9" s="26"/>
      <c r="B9" s="40"/>
      <c r="C9" s="105" t="s">
        <v>9</v>
      </c>
      <c r="D9" s="106"/>
      <c r="E9" s="106"/>
      <c r="F9" s="106"/>
      <c r="G9" s="107"/>
      <c r="H9" s="40"/>
      <c r="I9" s="113" t="s">
        <v>10</v>
      </c>
      <c r="K9" s="117" t="s">
        <v>353</v>
      </c>
      <c r="L9" s="118"/>
      <c r="M9" s="118"/>
      <c r="N9" s="119"/>
      <c r="O9" s="40"/>
      <c r="P9" s="115" t="s">
        <v>12</v>
      </c>
      <c r="Q9"/>
      <c r="R9" s="115" t="s">
        <v>13</v>
      </c>
      <c r="S9" s="40"/>
      <c r="T9" s="113" t="s">
        <v>15</v>
      </c>
    </row>
    <row r="10" spans="3:27" ht="36" customHeight="1" thickBot="1">
      <c r="C10" s="28" t="s">
        <v>16</v>
      </c>
      <c r="D10" s="29" t="s">
        <v>17</v>
      </c>
      <c r="E10" s="30" t="s">
        <v>18</v>
      </c>
      <c r="F10" s="30" t="s">
        <v>19</v>
      </c>
      <c r="G10" s="31" t="s">
        <v>20</v>
      </c>
      <c r="I10" s="114"/>
      <c r="K10" s="28" t="s">
        <v>355</v>
      </c>
      <c r="L10" s="29" t="s">
        <v>356</v>
      </c>
      <c r="M10" s="29" t="s">
        <v>354</v>
      </c>
      <c r="N10" s="31" t="s">
        <v>20</v>
      </c>
      <c r="P10" s="116"/>
      <c r="Q10"/>
      <c r="R10" s="116"/>
      <c r="T10" s="114"/>
      <c r="V10" s="32"/>
      <c r="W10" s="32"/>
      <c r="X10" s="32"/>
      <c r="Y10" s="32"/>
      <c r="Z10" s="32"/>
      <c r="AA10" s="32"/>
    </row>
    <row r="11" spans="1:27" ht="14.5">
      <c r="A11" s="45" t="s">
        <v>71</v>
      </c>
      <c r="B11" s="45" t="s">
        <v>24</v>
      </c>
      <c r="C11" s="33"/>
      <c r="D11" s="33"/>
      <c r="E11" s="33"/>
      <c r="F11" s="33"/>
      <c r="G11" s="33"/>
      <c r="H11" s="34"/>
      <c r="I11" s="34"/>
      <c r="K11" s="50"/>
      <c r="L11" s="50"/>
      <c r="M11" s="50"/>
      <c r="N11" s="50"/>
      <c r="P11" s="50"/>
      <c r="Q11"/>
      <c r="R11" s="50"/>
      <c r="U11" s="45" t="s">
        <v>71</v>
      </c>
      <c r="V11" s="50"/>
      <c r="W11" s="50"/>
      <c r="X11" s="50"/>
      <c r="Y11" s="50"/>
      <c r="Z11" s="50"/>
      <c r="AA11" s="50"/>
    </row>
    <row r="12" spans="1:21" s="37" customFormat="1" ht="14.5">
      <c r="A12" s="73">
        <v>100</v>
      </c>
      <c r="B12" s="36" t="s">
        <v>25</v>
      </c>
      <c r="C12" s="41">
        <f>'5'!C12+'4'!C12</f>
        <v>25634873.706142254</v>
      </c>
      <c r="D12" s="41">
        <f>'5'!D12+'4'!D12</f>
        <v>47014772.09385775</v>
      </c>
      <c r="E12" s="41">
        <f>'5'!E12+'4'!E12</f>
        <v>110309</v>
      </c>
      <c r="F12" s="41">
        <f>'5'!F12+'4'!F12</f>
        <v>45841</v>
      </c>
      <c r="G12" s="41">
        <f>SUM(C12:F12)</f>
        <v>72805795.800000012</v>
      </c>
      <c r="H12" s="41"/>
      <c r="I12" s="41">
        <f>'5'!I12+'4'!I12</f>
        <v>50032087.549999997</v>
      </c>
      <c r="J12" s="41"/>
      <c r="K12" s="41">
        <f>'5'!K12+'4'!K12</f>
        <v>100309071.53944393</v>
      </c>
      <c r="L12" s="41">
        <f>'5'!L12+'4'!L12</f>
        <v>96253424.923710048</v>
      </c>
      <c r="M12" s="41">
        <f>'5'!M12+'4'!M12</f>
        <v>22394929.146846</v>
      </c>
      <c r="N12" s="41">
        <f>SUM(K12:M12)</f>
        <v>218957425.60999996</v>
      </c>
      <c r="O12" s="41"/>
      <c r="P12" s="41">
        <f>G12+I12+N12</f>
        <v>341795308.95999998</v>
      </c>
      <c r="Q12" s="41"/>
      <c r="R12" s="41">
        <f>'5'!R12+'4'!R12</f>
        <v>187817156.87000001</v>
      </c>
      <c r="S12" s="41"/>
      <c r="T12" s="41">
        <f t="shared" si="0" ref="T12:T21">+P12+R12</f>
        <v>529612465.82999998</v>
      </c>
      <c r="U12" s="73">
        <v>100</v>
      </c>
    </row>
    <row r="13" spans="1:21" s="37" customFormat="1" ht="14.5">
      <c r="A13" s="73">
        <f>A12+1</f>
        <v>101</v>
      </c>
      <c r="B13" s="36" t="s">
        <v>26</v>
      </c>
      <c r="C13" s="41">
        <f>'5'!C13+'4'!C13</f>
        <v>40477478.860453725</v>
      </c>
      <c r="D13" s="41">
        <f>'5'!D13+'4'!D13</f>
        <v>58634323.459546298</v>
      </c>
      <c r="E13" s="41">
        <f>'5'!E13+'4'!E13</f>
        <v>235645</v>
      </c>
      <c r="F13" s="41">
        <f>'5'!F13+'4'!F13</f>
        <v>97927</v>
      </c>
      <c r="G13" s="41">
        <f t="shared" si="1" ref="G13:G21">SUM(C13:F13)</f>
        <v>99445374.320000023</v>
      </c>
      <c r="H13" s="41"/>
      <c r="I13" s="41">
        <f>'5'!I13+'4'!I13</f>
        <v>62487727.899999999</v>
      </c>
      <c r="J13" s="41"/>
      <c r="K13" s="41">
        <f>'5'!K13+'4'!K13</f>
        <v>57621586.304243088</v>
      </c>
      <c r="L13" s="41">
        <f>'5'!L13+'4'!L13</f>
        <v>55291858.913673759</v>
      </c>
      <c r="M13" s="41">
        <f>'5'!M13+'4'!M13</f>
        <v>75664754.07208316</v>
      </c>
      <c r="N13" s="41">
        <f t="shared" si="2" ref="N13:N21">SUM(K13:M13)</f>
        <v>188578199.29000002</v>
      </c>
      <c r="O13" s="41"/>
      <c r="P13" s="41">
        <f t="shared" si="3" ref="P13:P21">G13+I13+N13</f>
        <v>350511301.51000005</v>
      </c>
      <c r="Q13" s="41"/>
      <c r="R13" s="41">
        <f>'5'!R13+'4'!R13</f>
        <v>317393134.21000004</v>
      </c>
      <c r="S13" s="41"/>
      <c r="T13" s="41">
        <f t="shared" si="0"/>
        <v>667904435.72000003</v>
      </c>
      <c r="U13" s="73">
        <f>U12+1</f>
        <v>101</v>
      </c>
    </row>
    <row r="14" spans="1:21" s="37" customFormat="1" ht="14.5">
      <c r="A14" s="73">
        <f t="shared" si="4" ref="A14:A22">A13+1</f>
        <v>102</v>
      </c>
      <c r="B14" s="36" t="s">
        <v>27</v>
      </c>
      <c r="C14" s="41">
        <f>'5'!C14+'4'!C14</f>
        <v>8552292.2531131655</v>
      </c>
      <c r="D14" s="41">
        <f>'5'!D14+'4'!D14</f>
        <v>15685042.986886837</v>
      </c>
      <c r="E14" s="41">
        <f>'5'!E14+'4'!E14</f>
        <v>168140</v>
      </c>
      <c r="F14" s="41">
        <f>'5'!F14+'4'!F14</f>
        <v>69874</v>
      </c>
      <c r="G14" s="41">
        <f t="shared" si="1"/>
        <v>24475349.240000002</v>
      </c>
      <c r="H14" s="41"/>
      <c r="I14" s="41">
        <f>'5'!I14+'4'!I14</f>
        <v>40447446.619999997</v>
      </c>
      <c r="J14" s="41"/>
      <c r="K14" s="41">
        <f>'5'!K14+'4'!K14</f>
        <v>28776660.269786354</v>
      </c>
      <c r="L14" s="41">
        <f>'5'!L14+'4'!L14</f>
        <v>27613176.61826646</v>
      </c>
      <c r="M14" s="41">
        <f>'5'!M14+'4'!M14</f>
        <v>23830634.501947187</v>
      </c>
      <c r="N14" s="41">
        <f t="shared" si="2"/>
        <v>80220471.390000001</v>
      </c>
      <c r="O14" s="41"/>
      <c r="P14" s="41">
        <f t="shared" si="3"/>
        <v>145143267.25</v>
      </c>
      <c r="Q14" s="41"/>
      <c r="R14" s="41">
        <f>'5'!R14+'4'!R14</f>
        <v>60101877.82</v>
      </c>
      <c r="S14" s="41"/>
      <c r="T14" s="41">
        <f t="shared" si="0"/>
        <v>205245145.06999999</v>
      </c>
      <c r="U14" s="73">
        <f t="shared" si="5" ref="U14:U22">U13+1</f>
        <v>102</v>
      </c>
    </row>
    <row r="15" spans="1:21" s="37" customFormat="1" ht="14.5">
      <c r="A15" s="73">
        <f t="shared" si="4"/>
        <v>103</v>
      </c>
      <c r="B15" s="36" t="s">
        <v>28</v>
      </c>
      <c r="C15" s="41">
        <f>'5'!C15+'4'!C15</f>
        <v>0</v>
      </c>
      <c r="D15" s="41">
        <f>'5'!D15+'4'!D15</f>
        <v>0</v>
      </c>
      <c r="E15" s="41">
        <f>'5'!E15+'4'!E15</f>
        <v>0</v>
      </c>
      <c r="F15" s="41">
        <f>'5'!F15+'4'!F15</f>
        <v>0</v>
      </c>
      <c r="G15" s="41">
        <f t="shared" si="1"/>
        <v>0</v>
      </c>
      <c r="H15" s="41"/>
      <c r="I15" s="41">
        <f>'5'!I15+'4'!I15</f>
        <v>0</v>
      </c>
      <c r="J15" s="41"/>
      <c r="K15" s="41">
        <f>'5'!K15+'4'!K15</f>
        <v>0</v>
      </c>
      <c r="L15" s="41">
        <f>'5'!L15+'4'!L15</f>
        <v>0</v>
      </c>
      <c r="M15" s="41">
        <f>'5'!M15+'4'!M15</f>
        <v>-21058717</v>
      </c>
      <c r="N15" s="41">
        <f t="shared" si="2"/>
        <v>-21058717</v>
      </c>
      <c r="O15" s="41"/>
      <c r="P15" s="41">
        <f t="shared" si="3"/>
        <v>-21058717</v>
      </c>
      <c r="Q15" s="41"/>
      <c r="R15" s="41">
        <f>'5'!R15+'4'!R15</f>
        <v>-22002634.370000001</v>
      </c>
      <c r="S15" s="41"/>
      <c r="T15" s="41">
        <f t="shared" si="0"/>
        <v>-43061351.370000005</v>
      </c>
      <c r="U15" s="73">
        <f t="shared" si="5"/>
        <v>103</v>
      </c>
    </row>
    <row r="16" spans="1:21" s="37" customFormat="1" ht="14.5">
      <c r="A16" s="73">
        <f t="shared" si="4"/>
        <v>104</v>
      </c>
      <c r="B16" s="36" t="s">
        <v>29</v>
      </c>
      <c r="C16" s="41">
        <f>'5'!C16+'4'!C16</f>
        <v>0</v>
      </c>
      <c r="D16" s="41">
        <f>'5'!D16+'4'!D16</f>
        <v>0</v>
      </c>
      <c r="E16" s="41">
        <f>'5'!E16+'4'!E16</f>
        <v>0</v>
      </c>
      <c r="F16" s="41">
        <f>'5'!F16+'4'!F16</f>
        <v>0</v>
      </c>
      <c r="G16" s="41">
        <f t="shared" si="1"/>
        <v>0</v>
      </c>
      <c r="H16" s="41"/>
      <c r="I16" s="41">
        <f>'5'!I16+'4'!I16</f>
        <v>49292330.800000004</v>
      </c>
      <c r="J16" s="41"/>
      <c r="K16" s="41">
        <f>'5'!K16+'4'!K16</f>
        <v>0</v>
      </c>
      <c r="L16" s="41">
        <f>'5'!L16+'4'!L16</f>
        <v>0</v>
      </c>
      <c r="M16" s="41">
        <f>'5'!M16+'4'!M16</f>
        <v>0</v>
      </c>
      <c r="N16" s="41">
        <f t="shared" si="2"/>
        <v>0</v>
      </c>
      <c r="O16" s="41"/>
      <c r="P16" s="41">
        <f t="shared" si="3"/>
        <v>49292330.800000004</v>
      </c>
      <c r="Q16" s="41"/>
      <c r="R16" s="41">
        <f>'5'!R16+'4'!R16</f>
        <v>0</v>
      </c>
      <c r="S16" s="41"/>
      <c r="T16" s="41">
        <f t="shared" si="0"/>
        <v>49292330.800000004</v>
      </c>
      <c r="U16" s="73">
        <f t="shared" si="5"/>
        <v>104</v>
      </c>
    </row>
    <row r="17" spans="1:21" s="37" customFormat="1" ht="14.5">
      <c r="A17" s="73">
        <f t="shared" si="4"/>
        <v>105</v>
      </c>
      <c r="B17" s="36" t="s">
        <v>30</v>
      </c>
      <c r="C17" s="41">
        <f>'5'!C17+'4'!C17</f>
        <v>0</v>
      </c>
      <c r="D17" s="41">
        <f>'5'!D17+'4'!D17</f>
        <v>0</v>
      </c>
      <c r="E17" s="41">
        <f>'5'!E17+'4'!E17</f>
        <v>0</v>
      </c>
      <c r="F17" s="41">
        <f>'5'!F17+'4'!F17</f>
        <v>0</v>
      </c>
      <c r="G17" s="41">
        <f t="shared" si="1"/>
        <v>0</v>
      </c>
      <c r="H17" s="41"/>
      <c r="I17" s="41">
        <f>'5'!I17+'4'!I17</f>
        <v>5764.42</v>
      </c>
      <c r="J17" s="41"/>
      <c r="K17" s="41">
        <f>'5'!K17+'4'!K17</f>
        <v>0</v>
      </c>
      <c r="L17" s="41">
        <f>'5'!L17+'4'!L17</f>
        <v>0</v>
      </c>
      <c r="M17" s="41">
        <f>'5'!M17+'4'!M17</f>
        <v>0</v>
      </c>
      <c r="N17" s="41">
        <f t="shared" si="2"/>
        <v>0</v>
      </c>
      <c r="O17" s="41"/>
      <c r="P17" s="41">
        <f t="shared" si="3"/>
        <v>5764.42</v>
      </c>
      <c r="Q17" s="41"/>
      <c r="R17" s="41">
        <f>'5'!R17+'4'!R17</f>
        <v>0</v>
      </c>
      <c r="S17" s="41"/>
      <c r="T17" s="41">
        <f t="shared" si="0"/>
        <v>5764.42</v>
      </c>
      <c r="U17" s="73">
        <f t="shared" si="5"/>
        <v>105</v>
      </c>
    </row>
    <row r="18" spans="1:21" s="37" customFormat="1" ht="14.5">
      <c r="A18" s="73">
        <f t="shared" si="4"/>
        <v>106</v>
      </c>
      <c r="B18" s="36" t="s">
        <v>31</v>
      </c>
      <c r="C18" s="41">
        <f>'5'!C18+'4'!C18</f>
        <v>775621.43814767094</v>
      </c>
      <c r="D18" s="41">
        <f>'5'!D18+'4'!D18</f>
        <v>1264133.911852329</v>
      </c>
      <c r="E18" s="41">
        <f>'5'!E18+'4'!E18</f>
        <v>16075</v>
      </c>
      <c r="F18" s="41">
        <f>'5'!F18+'4'!F18</f>
        <v>6680</v>
      </c>
      <c r="G18" s="41">
        <f t="shared" si="1"/>
        <v>2062510.35</v>
      </c>
      <c r="H18" s="41"/>
      <c r="I18" s="41">
        <f>'5'!I18+'4'!I18</f>
        <v>3890332.85</v>
      </c>
      <c r="J18" s="41"/>
      <c r="K18" s="41">
        <f>'5'!K18+'4'!K18</f>
        <v>2973936.4583383431</v>
      </c>
      <c r="L18" s="41">
        <f>'5'!L18+'4'!L18</f>
        <v>2853695.7348667411</v>
      </c>
      <c r="M18" s="41">
        <f>'5'!M18+'4'!M18</f>
        <v>9634339.656794915</v>
      </c>
      <c r="N18" s="41">
        <f t="shared" si="2"/>
        <v>15461971.85</v>
      </c>
      <c r="O18" s="41"/>
      <c r="P18" s="41">
        <f t="shared" si="3"/>
        <v>21414815.050000001</v>
      </c>
      <c r="Q18" s="41"/>
      <c r="R18" s="41">
        <f>'5'!R18+'4'!R18</f>
        <v>12571448.210000001</v>
      </c>
      <c r="S18" s="41"/>
      <c r="T18" s="41">
        <f t="shared" si="0"/>
        <v>33986263.260000005</v>
      </c>
      <c r="U18" s="73">
        <f t="shared" si="5"/>
        <v>106</v>
      </c>
    </row>
    <row r="19" spans="1:21" s="37" customFormat="1" ht="14.5">
      <c r="A19" s="73">
        <f t="shared" si="4"/>
        <v>107</v>
      </c>
      <c r="B19" s="36" t="s">
        <v>32</v>
      </c>
      <c r="C19" s="41">
        <f>'5'!C19+'4'!C19</f>
        <v>1040116.6681876266</v>
      </c>
      <c r="D19" s="41">
        <f>'5'!D19+'4'!D19</f>
        <v>1828130.9818123735</v>
      </c>
      <c r="E19" s="41">
        <f>'5'!E19+'4'!E19</f>
        <v>21062</v>
      </c>
      <c r="F19" s="41">
        <f>'5'!F19+'4'!F19</f>
        <v>8753</v>
      </c>
      <c r="G19" s="41">
        <f t="shared" si="1"/>
        <v>2898062.6500000004</v>
      </c>
      <c r="H19" s="41"/>
      <c r="I19" s="41">
        <f>'5'!I19+'4'!I19</f>
        <v>7925977.2800000003</v>
      </c>
      <c r="J19" s="41"/>
      <c r="K19" s="41">
        <f>'5'!K19+'4'!K19</f>
        <v>3830831.1547288308</v>
      </c>
      <c r="L19" s="41">
        <f>'5'!L19+'4'!L19</f>
        <v>3675944.8900103453</v>
      </c>
      <c r="M19" s="41">
        <f>'5'!M19+'4'!M19</f>
        <v>17411794.675260823</v>
      </c>
      <c r="N19" s="41">
        <f t="shared" si="2"/>
        <v>24918570.719999999</v>
      </c>
      <c r="O19" s="41"/>
      <c r="P19" s="41">
        <f t="shared" si="3"/>
        <v>35742610.649999999</v>
      </c>
      <c r="Q19" s="41"/>
      <c r="R19" s="41">
        <f>'5'!R19+'4'!R19</f>
        <v>21867659.190000001</v>
      </c>
      <c r="S19" s="41"/>
      <c r="T19" s="41">
        <f t="shared" si="0"/>
        <v>57610269.840000004</v>
      </c>
      <c r="U19" s="73">
        <f t="shared" si="5"/>
        <v>107</v>
      </c>
    </row>
    <row r="20" spans="1:21" s="37" customFormat="1" ht="14.5">
      <c r="A20" s="73">
        <f t="shared" si="4"/>
        <v>108</v>
      </c>
      <c r="B20" s="36" t="s">
        <v>33</v>
      </c>
      <c r="C20" s="41">
        <f>'5'!C20+'4'!C20</f>
        <v>9759839.7355045695</v>
      </c>
      <c r="D20" s="41">
        <f>'5'!D20+'4'!D20</f>
        <v>14824913.02449543</v>
      </c>
      <c r="E20" s="41">
        <f>'5'!E20+'4'!E20</f>
        <v>169426</v>
      </c>
      <c r="F20" s="41">
        <f>'5'!F20+'4'!F20</f>
        <v>70408</v>
      </c>
      <c r="G20" s="41">
        <f t="shared" si="1"/>
        <v>24824586.759999998</v>
      </c>
      <c r="H20" s="41"/>
      <c r="I20" s="41">
        <f>'5'!I20+'4'!I20</f>
        <v>42160732.729999997</v>
      </c>
      <c r="J20" s="41"/>
      <c r="K20" s="41">
        <f>'5'!K20+'4'!K20</f>
        <v>34398844.569562584</v>
      </c>
      <c r="L20" s="41">
        <f>'5'!L20+'4'!L20</f>
        <v>33008047.551679276</v>
      </c>
      <c r="M20" s="41">
        <f>'5'!M20+'4'!M20</f>
        <v>151757916.27875814</v>
      </c>
      <c r="N20" s="41">
        <f t="shared" si="2"/>
        <v>219164808.40000001</v>
      </c>
      <c r="O20" s="41"/>
      <c r="P20" s="41">
        <f t="shared" si="3"/>
        <v>286150127.88999999</v>
      </c>
      <c r="Q20" s="41"/>
      <c r="R20" s="41">
        <f>'5'!R20+'4'!R20</f>
        <v>169520047.75</v>
      </c>
      <c r="S20" s="41"/>
      <c r="T20" s="41">
        <f t="shared" si="0"/>
        <v>455670175.63999999</v>
      </c>
      <c r="U20" s="73">
        <f t="shared" si="5"/>
        <v>108</v>
      </c>
    </row>
    <row r="21" spans="1:21" s="37" customFormat="1" ht="14.5">
      <c r="A21" s="73">
        <f t="shared" si="4"/>
        <v>109</v>
      </c>
      <c r="B21" s="36" t="s">
        <v>34</v>
      </c>
      <c r="C21" s="41">
        <f>'5'!C21+'4'!C21</f>
        <v>35665.822148618106</v>
      </c>
      <c r="D21" s="41">
        <f>'5'!D21+'4'!D21</f>
        <v>65412.897851381902</v>
      </c>
      <c r="E21" s="41">
        <f>'5'!E21+'4'!E21</f>
        <v>721</v>
      </c>
      <c r="F21" s="41">
        <f>'5'!F21+'4'!F21</f>
        <v>300</v>
      </c>
      <c r="G21" s="41">
        <f t="shared" si="1"/>
        <v>102099.72</v>
      </c>
      <c r="H21" s="41"/>
      <c r="I21" s="41">
        <f>'5'!I21+'4'!I21</f>
        <v>176119.20</v>
      </c>
      <c r="J21" s="41"/>
      <c r="K21" s="41">
        <f>'5'!K21+'4'!K21</f>
        <v>120754.98687727828</v>
      </c>
      <c r="L21" s="41">
        <f>'5'!L21+'4'!L21</f>
        <v>115872.68115611284</v>
      </c>
      <c r="M21" s="41">
        <f>'5'!M21+'4'!M21</f>
        <v>254766.33196660888</v>
      </c>
      <c r="N21" s="41">
        <f t="shared" si="2"/>
        <v>491394</v>
      </c>
      <c r="O21" s="41"/>
      <c r="P21" s="41">
        <f t="shared" si="3"/>
        <v>769612.92</v>
      </c>
      <c r="Q21" s="41"/>
      <c r="R21" s="41">
        <f>'5'!R21+'4'!R21</f>
        <v>535550.74</v>
      </c>
      <c r="S21" s="41"/>
      <c r="T21" s="41">
        <f t="shared" si="0"/>
        <v>1305163.6600000002</v>
      </c>
      <c r="U21" s="73">
        <f t="shared" si="5"/>
        <v>109</v>
      </c>
    </row>
    <row r="22" spans="1:21" s="37" customFormat="1" ht="14.5">
      <c r="A22" s="73">
        <f t="shared" si="4"/>
        <v>110</v>
      </c>
      <c r="B22" s="40" t="s">
        <v>35</v>
      </c>
      <c r="C22" s="43">
        <f>SUM(C12:C21)</f>
        <v>86275888.483697638</v>
      </c>
      <c r="D22" s="43">
        <f t="shared" si="6" ref="D22:T22">SUM(D12:D21)</f>
        <v>139316729.35630241</v>
      </c>
      <c r="E22" s="43">
        <f t="shared" si="6"/>
        <v>721378</v>
      </c>
      <c r="F22" s="43">
        <f t="shared" si="6"/>
        <v>299783</v>
      </c>
      <c r="G22" s="43">
        <f t="shared" si="6"/>
        <v>226613778.84000003</v>
      </c>
      <c r="H22" s="43"/>
      <c r="I22" s="43">
        <f t="shared" si="6"/>
        <v>256418519.34999996</v>
      </c>
      <c r="J22" s="43"/>
      <c r="K22" s="43">
        <f t="shared" si="6"/>
        <v>228031685.28298041</v>
      </c>
      <c r="L22" s="43">
        <f t="shared" si="7" ref="L22">SUM(L12:L21)</f>
        <v>218812021.31336275</v>
      </c>
      <c r="M22" s="43">
        <f t="shared" si="8" ref="M22:N22">SUM(M12:M21)</f>
        <v>279890417.66365683</v>
      </c>
      <c r="N22" s="43">
        <f t="shared" si="8"/>
        <v>726734124.25999999</v>
      </c>
      <c r="O22" s="43"/>
      <c r="P22" s="43">
        <f>SUM(P12:P21)</f>
        <v>1209766422.4499998</v>
      </c>
      <c r="Q22" s="43"/>
      <c r="R22" s="43">
        <f t="shared" si="6"/>
        <v>747804240.4200002</v>
      </c>
      <c r="S22" s="43"/>
      <c r="T22" s="43">
        <f t="shared" si="6"/>
        <v>1957570662.8700001</v>
      </c>
      <c r="U22" s="73">
        <f t="shared" si="5"/>
        <v>110</v>
      </c>
    </row>
    <row r="23" spans="1:21" s="37" customFormat="1" ht="9" customHeight="1">
      <c r="A23" s="73"/>
      <c r="B23" s="40"/>
      <c r="C23" s="41"/>
      <c r="D23" s="41"/>
      <c r="E23" s="41"/>
      <c r="F23" s="41"/>
      <c r="G23" s="41"/>
      <c r="H23" s="41"/>
      <c r="I23" s="41"/>
      <c r="J23" s="42"/>
      <c r="K23" s="41"/>
      <c r="L23" s="41"/>
      <c r="M23" s="41"/>
      <c r="N23" s="41"/>
      <c r="O23" s="41"/>
      <c r="P23" s="41"/>
      <c r="Q23" s="41"/>
      <c r="R23" s="41"/>
      <c r="S23" s="41"/>
      <c r="T23" s="41"/>
      <c r="U23" s="73"/>
    </row>
    <row r="24" spans="1:21" s="37" customFormat="1" ht="14.5">
      <c r="A24" s="73"/>
      <c r="B24" s="45" t="s">
        <v>36</v>
      </c>
      <c r="C24" s="41"/>
      <c r="D24" s="41"/>
      <c r="E24" s="41"/>
      <c r="F24" s="41"/>
      <c r="G24" s="41"/>
      <c r="H24" s="41"/>
      <c r="I24" s="41"/>
      <c r="J24" s="41"/>
      <c r="K24" s="41"/>
      <c r="L24" s="41"/>
      <c r="M24" s="41"/>
      <c r="N24" s="41"/>
      <c r="O24" s="41"/>
      <c r="P24" s="41"/>
      <c r="Q24" s="41"/>
      <c r="R24" s="41"/>
      <c r="S24" s="41"/>
      <c r="T24" s="41"/>
      <c r="U24" s="73"/>
    </row>
    <row r="25" spans="1:21" s="37" customFormat="1" ht="14.5">
      <c r="A25" s="73">
        <f>A22+1</f>
        <v>111</v>
      </c>
      <c r="B25" s="36" t="s">
        <v>37</v>
      </c>
      <c r="C25" s="41">
        <f>'5'!C25+'4'!C25</f>
        <v>3751941</v>
      </c>
      <c r="D25" s="41">
        <f>'5'!D25+'4'!D25</f>
        <v>6881121</v>
      </c>
      <c r="E25" s="41">
        <f>'5'!E25+'4'!E25</f>
        <v>91742</v>
      </c>
      <c r="F25" s="41">
        <f>'5'!F25+'4'!F25</f>
        <v>38125</v>
      </c>
      <c r="G25" s="41">
        <f>SUM(C25:F25)</f>
        <v>10762929</v>
      </c>
      <c r="H25" s="41"/>
      <c r="I25" s="41">
        <f>'5'!I25+'4'!I25</f>
        <v>20237880</v>
      </c>
      <c r="J25" s="41"/>
      <c r="K25" s="41">
        <f>'5'!K25+'4'!K25</f>
        <v>52697000.567716405</v>
      </c>
      <c r="L25" s="41">
        <f>'5'!L25+'4'!L25</f>
        <v>50566381.584489703</v>
      </c>
      <c r="M25" s="41">
        <f>'5'!M25+'4'!M25</f>
        <v>24762258.147793885</v>
      </c>
      <c r="N25" s="41">
        <f t="shared" si="9" ref="N25:N28">SUM(K25:M25)</f>
        <v>128025640.3</v>
      </c>
      <c r="O25" s="41"/>
      <c r="P25" s="41">
        <f t="shared" si="10" ref="P25:P28">G25+I25+N25</f>
        <v>159026449.30000001</v>
      </c>
      <c r="Q25" s="41"/>
      <c r="R25" s="41">
        <f>'5'!R25+'4'!R25</f>
        <v>44321361.969999999</v>
      </c>
      <c r="S25" s="41"/>
      <c r="T25" s="41">
        <f>+P25+R25</f>
        <v>203347811.27000001</v>
      </c>
      <c r="U25" s="73">
        <f>U22+1</f>
        <v>111</v>
      </c>
    </row>
    <row r="26" spans="1:21" s="37" customFormat="1" ht="14.5">
      <c r="A26" s="73">
        <f t="shared" si="11" ref="A26:A29">A25+1</f>
        <v>112</v>
      </c>
      <c r="B26" s="36" t="s">
        <v>38</v>
      </c>
      <c r="C26" s="41">
        <f>'5'!C26+'4'!C26</f>
        <v>25376374.475751698</v>
      </c>
      <c r="D26" s="41">
        <f>'5'!D26+'4'!D26</f>
        <v>46540681.514248319</v>
      </c>
      <c r="E26" s="41">
        <f>'5'!E26+'4'!E26</f>
        <v>168260</v>
      </c>
      <c r="F26" s="41">
        <f>'5'!F26+'4'!F26</f>
        <v>69923</v>
      </c>
      <c r="G26" s="41">
        <f t="shared" si="12" ref="G26:G28">SUM(C26:F26)</f>
        <v>72155238.99000001</v>
      </c>
      <c r="H26" s="41"/>
      <c r="I26" s="41">
        <f>'5'!I26+'4'!I26</f>
        <v>83694574.420000002</v>
      </c>
      <c r="J26" s="41"/>
      <c r="K26" s="41">
        <f>'5'!K26+'4'!K26</f>
        <v>62048900.829882562</v>
      </c>
      <c r="L26" s="41">
        <f>'5'!L26+'4'!L26</f>
        <v>59540170.454865932</v>
      </c>
      <c r="M26" s="41">
        <f>'5'!M26+'4'!M26</f>
        <v>51569749.445251524</v>
      </c>
      <c r="N26" s="41">
        <f t="shared" si="9"/>
        <v>173158820.73000002</v>
      </c>
      <c r="O26" s="41"/>
      <c r="P26" s="41">
        <f t="shared" si="10"/>
        <v>329008634.14000005</v>
      </c>
      <c r="Q26" s="41"/>
      <c r="R26" s="41">
        <f>'5'!R26+'4'!R26</f>
        <v>136232353.78</v>
      </c>
      <c r="S26" s="41"/>
      <c r="T26" s="41">
        <f>+P26+R26</f>
        <v>465240987.92000008</v>
      </c>
      <c r="U26" s="73">
        <f t="shared" si="13" ref="U26:U29">U25+1</f>
        <v>112</v>
      </c>
    </row>
    <row r="27" spans="1:21" s="37" customFormat="1" ht="14.5">
      <c r="A27" s="73">
        <f t="shared" si="11"/>
        <v>113</v>
      </c>
      <c r="B27" s="40" t="s">
        <v>39</v>
      </c>
      <c r="C27" s="41">
        <f>'5'!C27+'4'!C27</f>
        <v>500069.82123504253</v>
      </c>
      <c r="D27" s="41">
        <f>'5'!D27+'4'!D27</f>
        <v>917136.13876495778</v>
      </c>
      <c r="E27" s="41">
        <f>'5'!E27+'4'!E27</f>
        <v>0</v>
      </c>
      <c r="F27" s="41">
        <f>'5'!F27+'4'!F27</f>
        <v>0</v>
      </c>
      <c r="G27" s="41">
        <f t="shared" si="12"/>
        <v>1417205.9600000004</v>
      </c>
      <c r="H27" s="41"/>
      <c r="I27" s="41">
        <f>'5'!I27+'4'!I27</f>
        <v>77284377.829999998</v>
      </c>
      <c r="J27" s="41"/>
      <c r="K27" s="41">
        <f>'5'!K27+'4'!K27</f>
        <v>1054406.3907103033</v>
      </c>
      <c r="L27" s="41">
        <f>'5'!L27+'4'!L27</f>
        <v>1011775.1546270258</v>
      </c>
      <c r="M27" s="41">
        <f>'5'!M27+'4'!M27</f>
        <v>100738.13466267065</v>
      </c>
      <c r="N27" s="41">
        <f t="shared" si="9"/>
        <v>2166919.6799999997</v>
      </c>
      <c r="O27" s="41"/>
      <c r="P27" s="41">
        <f t="shared" si="10"/>
        <v>80868503.469999999</v>
      </c>
      <c r="Q27" s="41"/>
      <c r="R27" s="41">
        <f>'5'!R27+'4'!R27</f>
        <v>0</v>
      </c>
      <c r="S27" s="41"/>
      <c r="T27" s="41">
        <f>+P27+R27</f>
        <v>80868503.469999999</v>
      </c>
      <c r="U27" s="73">
        <f t="shared" si="13"/>
        <v>113</v>
      </c>
    </row>
    <row r="28" spans="1:21" s="37" customFormat="1" ht="14.5">
      <c r="A28" s="73">
        <f t="shared" si="11"/>
        <v>114</v>
      </c>
      <c r="B28" s="19" t="s">
        <v>40</v>
      </c>
      <c r="C28" s="41">
        <f>'5'!C28+'4'!C28</f>
        <v>0</v>
      </c>
      <c r="D28" s="41">
        <f>'5'!D28+'4'!D28</f>
        <v>0</v>
      </c>
      <c r="E28" s="41">
        <f>'5'!E28+'4'!E28</f>
        <v>0</v>
      </c>
      <c r="F28" s="41">
        <f>'5'!F28+'4'!F28</f>
        <v>0</v>
      </c>
      <c r="G28" s="41">
        <f t="shared" si="12"/>
        <v>0</v>
      </c>
      <c r="H28" s="41"/>
      <c r="I28" s="41">
        <f>'5'!I28+'4'!I28</f>
        <v>0</v>
      </c>
      <c r="J28" s="41"/>
      <c r="K28" s="41">
        <f>'5'!K28+'4'!K28</f>
        <v>0</v>
      </c>
      <c r="L28" s="41">
        <f>'5'!L28+'4'!L28</f>
        <v>0</v>
      </c>
      <c r="M28" s="41">
        <f>'5'!M28+'4'!M28</f>
        <v>0</v>
      </c>
      <c r="N28" s="41">
        <f t="shared" si="9"/>
        <v>0</v>
      </c>
      <c r="O28" s="41"/>
      <c r="P28" s="41">
        <f t="shared" si="10"/>
        <v>0</v>
      </c>
      <c r="Q28" s="41"/>
      <c r="R28" s="41">
        <f>'5'!R28+'4'!R28</f>
        <v>-2558632.34</v>
      </c>
      <c r="S28" s="41"/>
      <c r="T28" s="41">
        <f>+P28+R28</f>
        <v>-2558632.34</v>
      </c>
      <c r="U28" s="73">
        <f t="shared" si="13"/>
        <v>114</v>
      </c>
    </row>
    <row r="29" spans="1:21" s="37" customFormat="1" ht="14.5">
      <c r="A29" s="73">
        <f t="shared" si="11"/>
        <v>115</v>
      </c>
      <c r="B29" s="40" t="s">
        <v>35</v>
      </c>
      <c r="C29" s="43">
        <f>SUM(C25:C28)</f>
        <v>29628385.29698674</v>
      </c>
      <c r="D29" s="43">
        <f t="shared" si="14" ref="D29:T29">SUM(D25:D28)</f>
        <v>54338938.653013274</v>
      </c>
      <c r="E29" s="43">
        <f t="shared" si="14"/>
        <v>260002</v>
      </c>
      <c r="F29" s="43">
        <f t="shared" si="14"/>
        <v>108048</v>
      </c>
      <c r="G29" s="43">
        <f t="shared" si="14"/>
        <v>84335373.950000003</v>
      </c>
      <c r="H29" s="43"/>
      <c r="I29" s="43">
        <f t="shared" si="14"/>
        <v>181216832.25</v>
      </c>
      <c r="J29" s="43"/>
      <c r="K29" s="43">
        <f t="shared" si="14"/>
        <v>115800307.78830928</v>
      </c>
      <c r="L29" s="43">
        <f t="shared" si="15" ref="L29">SUM(L25:L28)</f>
        <v>111118327.19398266</v>
      </c>
      <c r="M29" s="43">
        <f t="shared" si="16" ref="M29:N29">SUM(M25:M28)</f>
        <v>76432745.727708086</v>
      </c>
      <c r="N29" s="43">
        <f t="shared" si="16"/>
        <v>303351380.71000004</v>
      </c>
      <c r="O29" s="43"/>
      <c r="P29" s="43">
        <f t="shared" si="14"/>
        <v>568903586.91000009</v>
      </c>
      <c r="Q29" s="43"/>
      <c r="R29" s="43">
        <f t="shared" si="14"/>
        <v>177995083.41</v>
      </c>
      <c r="S29" s="43"/>
      <c r="T29" s="43">
        <f t="shared" si="14"/>
        <v>746898670.32000005</v>
      </c>
      <c r="U29" s="73">
        <f t="shared" si="13"/>
        <v>115</v>
      </c>
    </row>
    <row r="30" spans="1:21" s="37" customFormat="1" ht="7.5" customHeight="1">
      <c r="A30" s="73"/>
      <c r="B30" s="40"/>
      <c r="C30" s="41"/>
      <c r="D30" s="41"/>
      <c r="E30" s="41"/>
      <c r="F30" s="41"/>
      <c r="G30" s="41"/>
      <c r="H30" s="41"/>
      <c r="I30" s="41"/>
      <c r="J30" s="41"/>
      <c r="K30" s="41"/>
      <c r="L30" s="41"/>
      <c r="M30" s="41"/>
      <c r="N30" s="41"/>
      <c r="O30" s="41"/>
      <c r="P30" s="41"/>
      <c r="Q30" s="41"/>
      <c r="R30" s="41"/>
      <c r="S30" s="41"/>
      <c r="T30" s="41"/>
      <c r="U30" s="73"/>
    </row>
    <row r="31" spans="1:21" s="37" customFormat="1" ht="14.5">
      <c r="A31" s="73"/>
      <c r="B31" s="45" t="s">
        <v>41</v>
      </c>
      <c r="C31" s="41"/>
      <c r="D31" s="41"/>
      <c r="E31" s="41"/>
      <c r="F31" s="41"/>
      <c r="G31" s="41"/>
      <c r="H31" s="41"/>
      <c r="I31" s="41"/>
      <c r="J31" s="41"/>
      <c r="K31" s="41"/>
      <c r="L31" s="41"/>
      <c r="M31" s="41"/>
      <c r="N31" s="41"/>
      <c r="O31" s="41"/>
      <c r="P31" s="41"/>
      <c r="Q31" s="41"/>
      <c r="R31" s="41"/>
      <c r="S31" s="41"/>
      <c r="T31" s="41"/>
      <c r="U31" s="73"/>
    </row>
    <row r="32" spans="1:21" s="37" customFormat="1" ht="14.5">
      <c r="A32" s="73">
        <f>A29+1</f>
        <v>116</v>
      </c>
      <c r="B32" s="40" t="s">
        <v>42</v>
      </c>
      <c r="C32" s="41">
        <f>'5'!C32+'4'!C32</f>
        <v>46632593.120747603</v>
      </c>
      <c r="D32" s="41">
        <f>'5'!D32+'4'!D32</f>
        <v>93139539.079252377</v>
      </c>
      <c r="E32" s="41">
        <f>'5'!E32+'4'!E32</f>
        <v>13741</v>
      </c>
      <c r="F32" s="41">
        <f>'5'!F32+'4'!F32</f>
        <v>5710</v>
      </c>
      <c r="G32" s="41">
        <f>SUM(C32:F32)</f>
        <v>139791583.19999999</v>
      </c>
      <c r="H32" s="41"/>
      <c r="I32" s="41">
        <f>'5'!I32+'4'!I32</f>
        <v>12620494.709999997</v>
      </c>
      <c r="J32" s="41"/>
      <c r="K32" s="41">
        <f>'5'!K32+'4'!K32</f>
        <v>34491615.844775662</v>
      </c>
      <c r="L32" s="41">
        <f>'5'!L32+'4'!L32</f>
        <v>33097067.944718082</v>
      </c>
      <c r="M32" s="41">
        <f>'5'!M32+'4'!M32</f>
        <v>4761756.3105062563</v>
      </c>
      <c r="N32" s="41">
        <f t="shared" si="17" ref="N32:N36">SUM(K32:M32)</f>
        <v>72350440.099999994</v>
      </c>
      <c r="O32" s="41"/>
      <c r="P32" s="41">
        <f t="shared" si="18" ref="P32:P36">G32+I32+N32</f>
        <v>224762518.00999999</v>
      </c>
      <c r="Q32" s="41"/>
      <c r="R32" s="41">
        <f>'5'!R32+'4'!R32</f>
        <v>0</v>
      </c>
      <c r="S32" s="41"/>
      <c r="T32" s="41">
        <f t="shared" si="19" ref="T32:T36">+P32+R32</f>
        <v>224762518.00999999</v>
      </c>
      <c r="U32" s="73">
        <f>U29+1</f>
        <v>116</v>
      </c>
    </row>
    <row r="33" spans="1:21" s="37" customFormat="1" ht="14.5">
      <c r="A33" s="73">
        <f t="shared" si="20" ref="A33:A37">A32+1</f>
        <v>117</v>
      </c>
      <c r="B33" s="40" t="s">
        <v>43</v>
      </c>
      <c r="C33" s="41">
        <f>'5'!C33+'4'!C33</f>
        <v>5087.7395548237164</v>
      </c>
      <c r="D33" s="41">
        <f>'5'!D33+'4'!D33</f>
        <v>9330.8204451762849</v>
      </c>
      <c r="E33" s="41">
        <f>'5'!E33+'4'!E33</f>
        <v>6</v>
      </c>
      <c r="F33" s="41">
        <f>'5'!F33+'4'!F33</f>
        <v>3</v>
      </c>
      <c r="G33" s="41">
        <f t="shared" si="21" ref="G33:G36">SUM(C33:F33)</f>
        <v>14427.56</v>
      </c>
      <c r="H33" s="41"/>
      <c r="I33" s="41">
        <f>'5'!I33+'4'!I33</f>
        <v>1390</v>
      </c>
      <c r="J33" s="41"/>
      <c r="K33" s="41">
        <f>'5'!K33+'4'!K33</f>
        <v>19435.210843256249</v>
      </c>
      <c r="L33" s="41">
        <f>'5'!L33+'4'!L33</f>
        <v>18649.416040524658</v>
      </c>
      <c r="M33" s="41">
        <f>'5'!M33+'4'!M33</f>
        <v>2529.303116219095</v>
      </c>
      <c r="N33" s="41">
        <f t="shared" si="17"/>
        <v>40613.93</v>
      </c>
      <c r="O33" s="41"/>
      <c r="P33" s="41">
        <f t="shared" si="18"/>
        <v>56431.490000000005</v>
      </c>
      <c r="Q33" s="41"/>
      <c r="R33" s="41">
        <f>'5'!R33+'4'!R33</f>
        <v>0</v>
      </c>
      <c r="S33" s="41"/>
      <c r="T33" s="41">
        <f t="shared" si="19"/>
        <v>56431.490000000005</v>
      </c>
      <c r="U33" s="73">
        <f t="shared" si="22" ref="U33:U37">U32+1</f>
        <v>117</v>
      </c>
    </row>
    <row r="34" spans="1:21" s="37" customFormat="1" ht="14.5">
      <c r="A34" s="73">
        <f t="shared" si="20"/>
        <v>118</v>
      </c>
      <c r="B34" s="38" t="s">
        <v>44</v>
      </c>
      <c r="C34" s="41">
        <f>'5'!C34+'4'!C34</f>
        <v>0</v>
      </c>
      <c r="D34" s="41">
        <f>'5'!D34+'4'!D34</f>
        <v>0</v>
      </c>
      <c r="E34" s="41">
        <f>'5'!E34+'4'!E34</f>
        <v>0</v>
      </c>
      <c r="F34" s="41">
        <f>'5'!F34+'4'!F34</f>
        <v>0</v>
      </c>
      <c r="G34" s="41">
        <f t="shared" si="21"/>
        <v>0</v>
      </c>
      <c r="H34" s="41"/>
      <c r="I34" s="41">
        <f>'5'!I34+'4'!I34</f>
        <v>11775681.279999999</v>
      </c>
      <c r="J34" s="41"/>
      <c r="K34" s="41">
        <f>'5'!K34+'4'!K34</f>
        <v>0</v>
      </c>
      <c r="L34" s="41">
        <f>'5'!L34+'4'!L34</f>
        <v>0</v>
      </c>
      <c r="M34" s="41">
        <f>'5'!M34+'4'!M34</f>
        <v>0</v>
      </c>
      <c r="N34" s="41">
        <f t="shared" si="17"/>
        <v>0</v>
      </c>
      <c r="O34" s="41"/>
      <c r="P34" s="41">
        <f t="shared" si="18"/>
        <v>11775681.279999999</v>
      </c>
      <c r="Q34" s="41"/>
      <c r="R34" s="41">
        <f>'5'!R34+'4'!R34</f>
        <v>0</v>
      </c>
      <c r="S34" s="41"/>
      <c r="T34" s="41">
        <f t="shared" si="19"/>
        <v>11775681.279999999</v>
      </c>
      <c r="U34" s="73">
        <f t="shared" si="22"/>
        <v>118</v>
      </c>
    </row>
    <row r="35" spans="1:21" s="37" customFormat="1" ht="14.5">
      <c r="A35" s="73">
        <f t="shared" si="20"/>
        <v>119</v>
      </c>
      <c r="B35" s="19" t="s">
        <v>45</v>
      </c>
      <c r="C35" s="41">
        <f>'5'!C35+'4'!C35</f>
        <v>0</v>
      </c>
      <c r="D35" s="41">
        <f>'5'!D35+'4'!D35</f>
        <v>0</v>
      </c>
      <c r="E35" s="41">
        <f>'5'!E35+'4'!E35</f>
        <v>0</v>
      </c>
      <c r="F35" s="41">
        <f>'5'!F35+'4'!F35</f>
        <v>0</v>
      </c>
      <c r="G35" s="41">
        <f t="shared" si="21"/>
        <v>0</v>
      </c>
      <c r="H35" s="41"/>
      <c r="I35" s="41">
        <f>'5'!I35+'4'!I35</f>
        <v>3947</v>
      </c>
      <c r="J35" s="41"/>
      <c r="K35" s="41">
        <f>'5'!K35+'4'!K35</f>
        <v>0</v>
      </c>
      <c r="L35" s="41">
        <f>'5'!L35+'4'!L35</f>
        <v>0</v>
      </c>
      <c r="M35" s="41">
        <f>'5'!M35+'4'!M35</f>
        <v>0</v>
      </c>
      <c r="N35" s="41">
        <f t="shared" si="17"/>
        <v>0</v>
      </c>
      <c r="O35" s="41"/>
      <c r="P35" s="41">
        <f t="shared" si="18"/>
        <v>3947</v>
      </c>
      <c r="Q35" s="41"/>
      <c r="R35" s="41">
        <f>'5'!R35+'4'!R35</f>
        <v>0</v>
      </c>
      <c r="S35" s="41"/>
      <c r="T35" s="41">
        <f t="shared" si="19"/>
        <v>3947</v>
      </c>
      <c r="U35" s="73">
        <f t="shared" si="22"/>
        <v>119</v>
      </c>
    </row>
    <row r="36" spans="1:21" s="37" customFormat="1" ht="14.5">
      <c r="A36" s="73">
        <f t="shared" si="20"/>
        <v>120</v>
      </c>
      <c r="B36" s="19" t="s">
        <v>40</v>
      </c>
      <c r="C36" s="41">
        <f>'5'!C36+'4'!C36</f>
        <v>0</v>
      </c>
      <c r="D36" s="41">
        <f>'5'!D36+'4'!D36</f>
        <v>0</v>
      </c>
      <c r="E36" s="41">
        <f>'5'!E36+'4'!E36</f>
        <v>0</v>
      </c>
      <c r="F36" s="41">
        <f>'5'!F36+'4'!F36</f>
        <v>0</v>
      </c>
      <c r="G36" s="41">
        <f t="shared" si="21"/>
        <v>0</v>
      </c>
      <c r="H36" s="41"/>
      <c r="I36" s="41">
        <f>'5'!I36+'4'!I36</f>
        <v>0</v>
      </c>
      <c r="J36" s="41"/>
      <c r="K36" s="41">
        <f>'5'!K36+'4'!K36</f>
        <v>0</v>
      </c>
      <c r="L36" s="41">
        <f>'5'!L36+'4'!L36</f>
        <v>0</v>
      </c>
      <c r="M36" s="41">
        <f>'5'!M36+'4'!M36</f>
        <v>0</v>
      </c>
      <c r="N36" s="41">
        <f t="shared" si="17"/>
        <v>0</v>
      </c>
      <c r="O36" s="41"/>
      <c r="P36" s="41">
        <f t="shared" si="18"/>
        <v>0</v>
      </c>
      <c r="Q36" s="41"/>
      <c r="R36" s="41">
        <f>'5'!R36+'4'!R36</f>
        <v>91594593.480000019</v>
      </c>
      <c r="S36" s="41"/>
      <c r="T36" s="41">
        <f t="shared" si="19"/>
        <v>91594593.480000019</v>
      </c>
      <c r="U36" s="73">
        <f t="shared" si="22"/>
        <v>120</v>
      </c>
    </row>
    <row r="37" spans="1:21" s="37" customFormat="1" ht="14.5">
      <c r="A37" s="73">
        <f t="shared" si="20"/>
        <v>121</v>
      </c>
      <c r="B37" s="40" t="s">
        <v>35</v>
      </c>
      <c r="C37" s="43">
        <f>SUM(C32:C36)</f>
        <v>46637680.860302426</v>
      </c>
      <c r="D37" s="43">
        <f t="shared" si="23" ref="D37:T37">SUM(D32:D36)</f>
        <v>93148869.899697557</v>
      </c>
      <c r="E37" s="43">
        <f t="shared" si="23"/>
        <v>13747</v>
      </c>
      <c r="F37" s="43">
        <f t="shared" si="23"/>
        <v>5713</v>
      </c>
      <c r="G37" s="43">
        <f t="shared" si="23"/>
        <v>139806010.75999999</v>
      </c>
      <c r="H37" s="43"/>
      <c r="I37" s="43">
        <f t="shared" si="23"/>
        <v>24401512.989999995</v>
      </c>
      <c r="J37" s="43"/>
      <c r="K37" s="43">
        <f t="shared" si="23"/>
        <v>34511051.055618919</v>
      </c>
      <c r="L37" s="43">
        <f t="shared" si="24" ref="L37">SUM(L32:L36)</f>
        <v>33115717.360758606</v>
      </c>
      <c r="M37" s="43">
        <f t="shared" si="25" ref="M37:N37">SUM(M32:M36)</f>
        <v>4764285.6136224754</v>
      </c>
      <c r="N37" s="43">
        <f t="shared" si="25"/>
        <v>72391054.030000001</v>
      </c>
      <c r="O37" s="43"/>
      <c r="P37" s="43">
        <f>SUM(P32:P36)</f>
        <v>236598577.78</v>
      </c>
      <c r="Q37" s="43"/>
      <c r="R37" s="43">
        <f t="shared" si="23"/>
        <v>91594593.480000019</v>
      </c>
      <c r="S37" s="43"/>
      <c r="T37" s="43">
        <f t="shared" si="23"/>
        <v>328193171.25999999</v>
      </c>
      <c r="U37" s="73">
        <f t="shared" si="22"/>
        <v>121</v>
      </c>
    </row>
    <row r="38" spans="1:21" s="37" customFormat="1" ht="9" customHeight="1">
      <c r="A38" s="73"/>
      <c r="B38" s="40"/>
      <c r="C38" s="41"/>
      <c r="D38" s="41"/>
      <c r="E38" s="41"/>
      <c r="F38" s="41"/>
      <c r="G38" s="41"/>
      <c r="H38" s="41"/>
      <c r="I38" s="41"/>
      <c r="J38" s="41"/>
      <c r="K38" s="41"/>
      <c r="L38" s="41"/>
      <c r="M38" s="41"/>
      <c r="N38" s="41"/>
      <c r="O38" s="41"/>
      <c r="P38" s="41"/>
      <c r="Q38" s="41"/>
      <c r="R38" s="41"/>
      <c r="S38" s="41"/>
      <c r="T38" s="41"/>
      <c r="U38" s="73"/>
    </row>
    <row r="39" spans="1:21" s="37" customFormat="1" ht="15" thickBot="1">
      <c r="A39" s="73">
        <f>A37+1</f>
        <v>122</v>
      </c>
      <c r="B39" s="39" t="s">
        <v>46</v>
      </c>
      <c r="C39" s="44">
        <f>C37+C29+C22</f>
        <v>162541954.6409868</v>
      </c>
      <c r="D39" s="44">
        <f t="shared" si="26" ref="D39:I39">D37+D29+D22</f>
        <v>286804537.90901327</v>
      </c>
      <c r="E39" s="44">
        <f t="shared" si="26"/>
        <v>995127</v>
      </c>
      <c r="F39" s="44">
        <f t="shared" si="26"/>
        <v>413544</v>
      </c>
      <c r="G39" s="44">
        <f t="shared" si="26"/>
        <v>450755163.55000001</v>
      </c>
      <c r="H39" s="44"/>
      <c r="I39" s="44">
        <f t="shared" si="26"/>
        <v>462036864.58999997</v>
      </c>
      <c r="J39" s="44"/>
      <c r="K39" s="44">
        <f>K37+K29+K22</f>
        <v>378343044.1269086</v>
      </c>
      <c r="L39" s="44">
        <f>L37+L29+L22</f>
        <v>363046065.86810398</v>
      </c>
      <c r="M39" s="44">
        <f t="shared" si="27" ref="M39:N39">M37+M29+M22</f>
        <v>361087449.00498736</v>
      </c>
      <c r="N39" s="44">
        <f t="shared" si="27"/>
        <v>1102476559</v>
      </c>
      <c r="O39" s="44"/>
      <c r="P39" s="44">
        <f>P37+P29+P22</f>
        <v>2015268587.1399999</v>
      </c>
      <c r="Q39" s="44"/>
      <c r="R39" s="44">
        <f>R37+R29+R22</f>
        <v>1017393917.3100002</v>
      </c>
      <c r="S39" s="44"/>
      <c r="T39" s="44">
        <f t="shared" si="28" ref="T39">T37+T29+T22</f>
        <v>3032662504.4499998</v>
      </c>
      <c r="U39" s="73">
        <f>U37+1</f>
        <v>122</v>
      </c>
    </row>
    <row r="40" spans="1:21" s="37" customFormat="1" ht="15" thickTop="1">
      <c r="A40" s="73"/>
      <c r="C40" s="41"/>
      <c r="D40" s="41"/>
      <c r="E40" s="41"/>
      <c r="F40" s="41"/>
      <c r="G40" s="41"/>
      <c r="H40" s="41"/>
      <c r="I40" s="41"/>
      <c r="J40" s="41"/>
      <c r="K40" s="41"/>
      <c r="L40" s="41"/>
      <c r="M40" s="41"/>
      <c r="N40" s="41"/>
      <c r="O40" s="41"/>
      <c r="P40" s="41"/>
      <c r="Q40" s="41"/>
      <c r="R40" s="41"/>
      <c r="S40" s="41"/>
      <c r="T40" s="41"/>
      <c r="U40" s="73"/>
    </row>
    <row r="41" spans="1:21" s="37" customFormat="1" ht="14.5">
      <c r="A41" s="73"/>
      <c r="B41" s="45" t="s">
        <v>47</v>
      </c>
      <c r="C41" s="41"/>
      <c r="D41" s="41"/>
      <c r="E41" s="41"/>
      <c r="F41" s="41"/>
      <c r="G41" s="41"/>
      <c r="H41" s="41"/>
      <c r="I41" s="41"/>
      <c r="J41" s="41"/>
      <c r="K41" s="41"/>
      <c r="L41" s="41"/>
      <c r="M41" s="41"/>
      <c r="N41" s="41"/>
      <c r="O41" s="41"/>
      <c r="P41" s="41"/>
      <c r="Q41" s="41"/>
      <c r="R41" s="41"/>
      <c r="S41" s="41"/>
      <c r="T41" s="41"/>
      <c r="U41" s="73"/>
    </row>
    <row r="42" spans="1:21" s="37" customFormat="1" ht="14.5">
      <c r="A42" s="73">
        <f>A39+1</f>
        <v>123</v>
      </c>
      <c r="B42" s="37" t="s">
        <v>48</v>
      </c>
      <c r="C42" s="41">
        <f>'4'!C42</f>
        <v>0</v>
      </c>
      <c r="D42" s="41">
        <f>'4'!D42</f>
        <v>0</v>
      </c>
      <c r="E42" s="41">
        <f>'4'!E42</f>
        <v>0</v>
      </c>
      <c r="F42" s="41">
        <f>'4'!F42</f>
        <v>0</v>
      </c>
      <c r="G42" s="41">
        <f>'4'!G42</f>
        <v>0</v>
      </c>
      <c r="H42" s="41"/>
      <c r="I42" s="41">
        <f>'4'!I42</f>
        <v>0</v>
      </c>
      <c r="J42" s="41"/>
      <c r="K42" s="41">
        <f>'4'!K42</f>
        <v>7654716269.2698584</v>
      </c>
      <c r="L42" s="41">
        <f>'4'!L42</f>
        <v>7744538949.265625</v>
      </c>
      <c r="M42" s="41">
        <f>'4'!M42</f>
        <v>640320611.76005185</v>
      </c>
      <c r="N42" s="41">
        <f t="shared" si="29" ref="N42:N65">SUM(K42:M42)</f>
        <v>16039575830.295536</v>
      </c>
      <c r="O42" s="41"/>
      <c r="P42" s="41">
        <f t="shared" si="30" ref="P42:P65">G42+I42+N42</f>
        <v>16039575830.295536</v>
      </c>
      <c r="Q42" s="41"/>
      <c r="R42" s="41">
        <f>'4'!R42</f>
        <v>0</v>
      </c>
      <c r="S42" s="41"/>
      <c r="T42" s="41">
        <f t="shared" si="31" ref="T42:T68">+P42+R42</f>
        <v>16039575830.295536</v>
      </c>
      <c r="U42" s="73">
        <f>U39+1</f>
        <v>123</v>
      </c>
    </row>
    <row r="43" spans="1:21" s="37" customFormat="1" ht="14.5">
      <c r="A43" s="73">
        <f t="shared" si="32" ref="A43:A66">A42+1</f>
        <v>124</v>
      </c>
      <c r="B43" s="37" t="s">
        <v>49</v>
      </c>
      <c r="C43" s="41">
        <f>'4'!C43</f>
        <v>0</v>
      </c>
      <c r="D43" s="41">
        <f>'4'!D43</f>
        <v>0</v>
      </c>
      <c r="E43" s="41">
        <f>'4'!E43</f>
        <v>0</v>
      </c>
      <c r="F43" s="41">
        <f>'4'!F43</f>
        <v>0</v>
      </c>
      <c r="G43" s="41">
        <f>'4'!G43</f>
        <v>0</v>
      </c>
      <c r="H43" s="41"/>
      <c r="I43" s="41">
        <f>'4'!I43</f>
        <v>0</v>
      </c>
      <c r="J43" s="41"/>
      <c r="K43" s="41">
        <f>'4'!K43</f>
        <v>9250207.621098496</v>
      </c>
      <c r="L43" s="41">
        <f>'4'!L43</f>
        <v>8809160.7762262058</v>
      </c>
      <c r="M43" s="41">
        <f>'4'!M43</f>
        <v>0</v>
      </c>
      <c r="N43" s="41">
        <f t="shared" si="29"/>
        <v>18059368.397324704</v>
      </c>
      <c r="O43" s="41"/>
      <c r="P43" s="41">
        <f t="shared" si="30"/>
        <v>18059368.397324704</v>
      </c>
      <c r="Q43" s="41"/>
      <c r="R43" s="41">
        <f>'4'!R43</f>
        <v>0</v>
      </c>
      <c r="S43" s="41"/>
      <c r="T43" s="41">
        <f t="shared" si="31"/>
        <v>18059368.397324704</v>
      </c>
      <c r="U43" s="73">
        <f t="shared" si="33" ref="U43:U66">U42+1</f>
        <v>124</v>
      </c>
    </row>
    <row r="44" spans="1:21" s="37" customFormat="1" ht="14.5">
      <c r="A44" s="73">
        <f t="shared" si="32"/>
        <v>125</v>
      </c>
      <c r="B44" s="37" t="s">
        <v>50</v>
      </c>
      <c r="C44" s="41">
        <f>'4'!C44</f>
        <v>0</v>
      </c>
      <c r="D44" s="41">
        <f>'4'!D44</f>
        <v>0</v>
      </c>
      <c r="E44" s="41">
        <f>'4'!E44</f>
        <v>0</v>
      </c>
      <c r="F44" s="41">
        <f>'4'!F44</f>
        <v>0</v>
      </c>
      <c r="G44" s="41">
        <f>'4'!G44</f>
        <v>0</v>
      </c>
      <c r="H44" s="41"/>
      <c r="I44" s="41">
        <f>'4'!I44</f>
        <v>825972139.21000004</v>
      </c>
      <c r="J44" s="41"/>
      <c r="K44" s="41">
        <f>'4'!K44</f>
        <v>0</v>
      </c>
      <c r="L44" s="41">
        <f>'4'!L44</f>
        <v>0</v>
      </c>
      <c r="M44" s="41">
        <f>'4'!M44</f>
        <v>0</v>
      </c>
      <c r="N44" s="41">
        <f t="shared" si="29"/>
        <v>0</v>
      </c>
      <c r="O44" s="41"/>
      <c r="P44" s="41">
        <f t="shared" si="30"/>
        <v>825972139.21000004</v>
      </c>
      <c r="Q44" s="41"/>
      <c r="R44" s="41">
        <f>'4'!R44</f>
        <v>0</v>
      </c>
      <c r="S44" s="41"/>
      <c r="T44" s="41">
        <f t="shared" si="31"/>
        <v>825972139.21000004</v>
      </c>
      <c r="U44" s="73">
        <f t="shared" si="33"/>
        <v>125</v>
      </c>
    </row>
    <row r="45" spans="1:21" s="37" customFormat="1" ht="14.5">
      <c r="A45" s="73">
        <f t="shared" si="32"/>
        <v>126</v>
      </c>
      <c r="B45" s="37" t="s">
        <v>51</v>
      </c>
      <c r="C45" s="41">
        <f>'4'!C45</f>
        <v>0</v>
      </c>
      <c r="D45" s="41">
        <f>'4'!D45</f>
        <v>0</v>
      </c>
      <c r="E45" s="41">
        <f>'4'!E45</f>
        <v>0</v>
      </c>
      <c r="F45" s="41">
        <f>'4'!F45</f>
        <v>0</v>
      </c>
      <c r="G45" s="41">
        <f>'4'!G45</f>
        <v>0</v>
      </c>
      <c r="H45" s="41"/>
      <c r="I45" s="41">
        <f>'4'!I45</f>
        <v>151.16</v>
      </c>
      <c r="J45" s="41"/>
      <c r="K45" s="41">
        <f>'4'!K45</f>
        <v>0</v>
      </c>
      <c r="L45" s="41">
        <f>'4'!L45</f>
        <v>0</v>
      </c>
      <c r="M45" s="41">
        <f>'4'!M45</f>
        <v>0</v>
      </c>
      <c r="N45" s="41">
        <f t="shared" si="29"/>
        <v>0</v>
      </c>
      <c r="O45" s="41"/>
      <c r="P45" s="41">
        <f t="shared" si="30"/>
        <v>151.16</v>
      </c>
      <c r="Q45" s="41"/>
      <c r="R45" s="41">
        <f>'4'!R45</f>
        <v>0</v>
      </c>
      <c r="S45" s="41"/>
      <c r="T45" s="41">
        <f t="shared" si="31"/>
        <v>151.16</v>
      </c>
      <c r="U45" s="73">
        <f t="shared" si="33"/>
        <v>126</v>
      </c>
    </row>
    <row r="46" spans="1:21" s="37" customFormat="1" ht="14.5">
      <c r="A46" s="73">
        <f t="shared" si="32"/>
        <v>127</v>
      </c>
      <c r="B46" s="37" t="s">
        <v>52</v>
      </c>
      <c r="C46" s="41">
        <f>'4'!C46</f>
        <v>0</v>
      </c>
      <c r="D46" s="41">
        <f>'4'!D46</f>
        <v>0</v>
      </c>
      <c r="E46" s="41">
        <f>'4'!E46</f>
        <v>0</v>
      </c>
      <c r="F46" s="41">
        <f>'4'!F46</f>
        <v>0</v>
      </c>
      <c r="G46" s="41">
        <f>'4'!G46</f>
        <v>0</v>
      </c>
      <c r="H46" s="41"/>
      <c r="I46" s="41">
        <f>'4'!I46</f>
        <v>1568227743.4900005</v>
      </c>
      <c r="J46" s="41"/>
      <c r="K46" s="41">
        <f>'4'!K46</f>
        <v>0</v>
      </c>
      <c r="L46" s="41">
        <f>'4'!L46</f>
        <v>0</v>
      </c>
      <c r="M46" s="41">
        <f>'4'!M46</f>
        <v>0</v>
      </c>
      <c r="N46" s="41">
        <f t="shared" si="29"/>
        <v>0</v>
      </c>
      <c r="O46" s="41"/>
      <c r="P46" s="41">
        <f t="shared" si="30"/>
        <v>1568227743.4900005</v>
      </c>
      <c r="Q46" s="41"/>
      <c r="R46" s="41">
        <f>'4'!R46</f>
        <v>0</v>
      </c>
      <c r="S46" s="41"/>
      <c r="T46" s="41">
        <f t="shared" si="31"/>
        <v>1568227743.4900005</v>
      </c>
      <c r="U46" s="73">
        <f t="shared" si="33"/>
        <v>127</v>
      </c>
    </row>
    <row r="47" spans="1:21" s="37" customFormat="1" ht="14.5">
      <c r="A47" s="73">
        <f t="shared" si="32"/>
        <v>128</v>
      </c>
      <c r="B47" s="37" t="s">
        <v>53</v>
      </c>
      <c r="C47" s="41">
        <f>'4'!C47</f>
        <v>0</v>
      </c>
      <c r="D47" s="41">
        <f>'4'!D47</f>
        <v>0</v>
      </c>
      <c r="E47" s="41">
        <f>'4'!E47</f>
        <v>0</v>
      </c>
      <c r="F47" s="41">
        <f>'4'!F47</f>
        <v>0</v>
      </c>
      <c r="G47" s="41">
        <f>'4'!G47</f>
        <v>0</v>
      </c>
      <c r="H47" s="41"/>
      <c r="I47" s="41">
        <f>'4'!I47</f>
        <v>225832.22000000114</v>
      </c>
      <c r="J47" s="41"/>
      <c r="K47" s="41">
        <f>'4'!K47</f>
        <v>0</v>
      </c>
      <c r="L47" s="41">
        <f>'4'!L47</f>
        <v>0</v>
      </c>
      <c r="M47" s="41">
        <f>'4'!M47</f>
        <v>0</v>
      </c>
      <c r="N47" s="41">
        <f t="shared" si="29"/>
        <v>0</v>
      </c>
      <c r="O47" s="41"/>
      <c r="P47" s="41">
        <f t="shared" si="30"/>
        <v>225832.22000000114</v>
      </c>
      <c r="Q47" s="41"/>
      <c r="R47" s="41">
        <f>'4'!R47</f>
        <v>0</v>
      </c>
      <c r="S47" s="41"/>
      <c r="T47" s="41">
        <f t="shared" si="31"/>
        <v>225832.22000000114</v>
      </c>
      <c r="U47" s="73">
        <f t="shared" si="33"/>
        <v>128</v>
      </c>
    </row>
    <row r="48" spans="1:21" s="37" customFormat="1" ht="14.5">
      <c r="A48" s="73">
        <f t="shared" si="32"/>
        <v>129</v>
      </c>
      <c r="B48" s="37" t="s">
        <v>54</v>
      </c>
      <c r="C48" s="41">
        <f>'4'!C48</f>
        <v>0</v>
      </c>
      <c r="D48" s="41">
        <f>'4'!D48</f>
        <v>0</v>
      </c>
      <c r="E48" s="41">
        <f>'4'!E48</f>
        <v>0</v>
      </c>
      <c r="F48" s="41">
        <f>'4'!F48</f>
        <v>0</v>
      </c>
      <c r="G48" s="41">
        <f>'4'!G48</f>
        <v>0</v>
      </c>
      <c r="H48" s="41"/>
      <c r="I48" s="41">
        <f>'4'!I48</f>
        <v>2039891946.4699998</v>
      </c>
      <c r="J48" s="41"/>
      <c r="K48" s="41">
        <f>'4'!K48</f>
        <v>0</v>
      </c>
      <c r="L48" s="41">
        <f>'4'!L48</f>
        <v>0</v>
      </c>
      <c r="M48" s="41">
        <f>'4'!M48</f>
        <v>0</v>
      </c>
      <c r="N48" s="41">
        <f t="shared" si="29"/>
        <v>0</v>
      </c>
      <c r="O48" s="41"/>
      <c r="P48" s="41">
        <f t="shared" si="30"/>
        <v>2039891946.4699998</v>
      </c>
      <c r="Q48" s="41"/>
      <c r="R48" s="41">
        <f>'4'!R48</f>
        <v>0</v>
      </c>
      <c r="S48" s="41"/>
      <c r="T48" s="41">
        <f t="shared" si="31"/>
        <v>2039891946.4699998</v>
      </c>
      <c r="U48" s="73">
        <f t="shared" si="33"/>
        <v>129</v>
      </c>
    </row>
    <row r="49" spans="1:21" s="37" customFormat="1" ht="14.5">
      <c r="A49" s="73">
        <f t="shared" si="32"/>
        <v>130</v>
      </c>
      <c r="B49" s="37" t="s">
        <v>55</v>
      </c>
      <c r="C49" s="41">
        <f>'4'!C49</f>
        <v>0</v>
      </c>
      <c r="D49" s="41">
        <f>'4'!D49</f>
        <v>0</v>
      </c>
      <c r="E49" s="41">
        <f>'4'!E49</f>
        <v>0</v>
      </c>
      <c r="F49" s="41">
        <f>'4'!F49</f>
        <v>0</v>
      </c>
      <c r="G49" s="41">
        <f>'4'!G49</f>
        <v>0</v>
      </c>
      <c r="H49" s="41"/>
      <c r="I49" s="41">
        <f>'4'!I49</f>
        <v>5421082796.1799994</v>
      </c>
      <c r="J49" s="41"/>
      <c r="K49" s="41">
        <f>'4'!K49</f>
        <v>0</v>
      </c>
      <c r="L49" s="41">
        <f>'4'!L49</f>
        <v>0</v>
      </c>
      <c r="M49" s="41">
        <f>'4'!M49</f>
        <v>0</v>
      </c>
      <c r="N49" s="41">
        <f t="shared" si="29"/>
        <v>0</v>
      </c>
      <c r="O49" s="41"/>
      <c r="P49" s="41">
        <f t="shared" si="30"/>
        <v>5421082796.1799994</v>
      </c>
      <c r="Q49" s="41"/>
      <c r="R49" s="41">
        <f>'4'!R49</f>
        <v>0</v>
      </c>
      <c r="S49" s="41"/>
      <c r="T49" s="41">
        <f t="shared" si="31"/>
        <v>5421082796.1799994</v>
      </c>
      <c r="U49" s="73">
        <f t="shared" si="33"/>
        <v>130</v>
      </c>
    </row>
    <row r="50" spans="1:21" s="37" customFormat="1" ht="14.5">
      <c r="A50" s="73">
        <f t="shared" si="32"/>
        <v>131</v>
      </c>
      <c r="B50" s="37" t="s">
        <v>56</v>
      </c>
      <c r="C50" s="41">
        <f>'4'!C50</f>
        <v>0</v>
      </c>
      <c r="D50" s="41">
        <f>'4'!D50</f>
        <v>0</v>
      </c>
      <c r="E50" s="41">
        <f>'4'!E50</f>
        <v>0</v>
      </c>
      <c r="F50" s="41">
        <f>'4'!F50</f>
        <v>0</v>
      </c>
      <c r="G50" s="41">
        <f>'4'!G50</f>
        <v>0</v>
      </c>
      <c r="H50" s="41"/>
      <c r="I50" s="41">
        <f>'4'!I50</f>
        <v>0</v>
      </c>
      <c r="J50" s="41"/>
      <c r="K50" s="41">
        <f>'4'!K50</f>
        <v>0</v>
      </c>
      <c r="L50" s="41">
        <f>'4'!L50</f>
        <v>0</v>
      </c>
      <c r="M50" s="41">
        <f>'4'!M50</f>
        <v>0</v>
      </c>
      <c r="N50" s="41">
        <f t="shared" si="29"/>
        <v>0</v>
      </c>
      <c r="O50" s="41"/>
      <c r="P50" s="41">
        <f t="shared" si="30"/>
        <v>0</v>
      </c>
      <c r="Q50" s="41"/>
      <c r="R50" s="41">
        <f>'4'!R50</f>
        <v>0</v>
      </c>
      <c r="S50" s="41"/>
      <c r="T50" s="41">
        <f t="shared" si="31"/>
        <v>0</v>
      </c>
      <c r="U50" s="73">
        <f t="shared" si="33"/>
        <v>131</v>
      </c>
    </row>
    <row r="51" spans="1:21" s="37" customFormat="1" ht="14.5">
      <c r="A51" s="73">
        <f t="shared" si="32"/>
        <v>132</v>
      </c>
      <c r="B51" s="37" t="s">
        <v>57</v>
      </c>
      <c r="C51" s="41">
        <f>'4'!C51</f>
        <v>0</v>
      </c>
      <c r="D51" s="41">
        <f>'4'!D51</f>
        <v>0</v>
      </c>
      <c r="E51" s="41">
        <f>'4'!E51</f>
        <v>0</v>
      </c>
      <c r="F51" s="41">
        <f>'4'!F51</f>
        <v>0</v>
      </c>
      <c r="G51" s="41">
        <f>'4'!G51</f>
        <v>0</v>
      </c>
      <c r="H51" s="41"/>
      <c r="I51" s="41">
        <f>'4'!I51</f>
        <v>22726560.469999999</v>
      </c>
      <c r="J51" s="41"/>
      <c r="K51" s="41">
        <f>'4'!K51</f>
        <v>0</v>
      </c>
      <c r="L51" s="41">
        <f>'4'!L51</f>
        <v>0</v>
      </c>
      <c r="M51" s="41">
        <f>'4'!M51</f>
        <v>0</v>
      </c>
      <c r="N51" s="41">
        <f t="shared" si="29"/>
        <v>0</v>
      </c>
      <c r="O51" s="41"/>
      <c r="P51" s="41">
        <f t="shared" si="30"/>
        <v>22726560.469999999</v>
      </c>
      <c r="Q51" s="41"/>
      <c r="R51" s="41">
        <f>'4'!R51</f>
        <v>0</v>
      </c>
      <c r="S51" s="41"/>
      <c r="T51" s="41">
        <f t="shared" si="31"/>
        <v>22726560.469999999</v>
      </c>
      <c r="U51" s="73">
        <f t="shared" si="33"/>
        <v>132</v>
      </c>
    </row>
    <row r="52" spans="1:21" s="37" customFormat="1" ht="14.5">
      <c r="A52" s="73">
        <f t="shared" si="32"/>
        <v>133</v>
      </c>
      <c r="B52" s="37" t="s">
        <v>58</v>
      </c>
      <c r="C52" s="41">
        <f>'4'!C52</f>
        <v>0</v>
      </c>
      <c r="D52" s="41">
        <f>'4'!D52</f>
        <v>0</v>
      </c>
      <c r="E52" s="41">
        <f>'4'!E52</f>
        <v>0</v>
      </c>
      <c r="F52" s="41">
        <f>'4'!F52</f>
        <v>0</v>
      </c>
      <c r="G52" s="41">
        <f>'4'!G52</f>
        <v>0</v>
      </c>
      <c r="H52" s="41"/>
      <c r="I52" s="41">
        <f>'4'!I52</f>
        <v>22625733.820000004</v>
      </c>
      <c r="J52" s="41"/>
      <c r="K52" s="41">
        <f>'4'!K52</f>
        <v>0</v>
      </c>
      <c r="L52" s="41">
        <f>'4'!L52</f>
        <v>0</v>
      </c>
      <c r="M52" s="41">
        <f>'4'!M52</f>
        <v>0</v>
      </c>
      <c r="N52" s="41">
        <f t="shared" si="29"/>
        <v>0</v>
      </c>
      <c r="O52" s="41"/>
      <c r="P52" s="41">
        <f t="shared" si="30"/>
        <v>22625733.820000004</v>
      </c>
      <c r="Q52" s="41"/>
      <c r="R52" s="41">
        <f>'4'!R52</f>
        <v>0</v>
      </c>
      <c r="S52" s="41"/>
      <c r="T52" s="41">
        <f t="shared" si="31"/>
        <v>22625733.820000004</v>
      </c>
      <c r="U52" s="73">
        <f t="shared" si="33"/>
        <v>133</v>
      </c>
    </row>
    <row r="53" spans="1:21" s="37" customFormat="1" ht="14.5">
      <c r="A53" s="73">
        <f t="shared" si="32"/>
        <v>134</v>
      </c>
      <c r="B53" s="37" t="s">
        <v>59</v>
      </c>
      <c r="C53" s="41">
        <f>'4'!C53</f>
        <v>0</v>
      </c>
      <c r="D53" s="41">
        <f>'4'!D53</f>
        <v>0</v>
      </c>
      <c r="E53" s="41">
        <f>'4'!E53</f>
        <v>0</v>
      </c>
      <c r="F53" s="41">
        <f>'4'!F53</f>
        <v>0</v>
      </c>
      <c r="G53" s="41">
        <f>'4'!G53</f>
        <v>0</v>
      </c>
      <c r="H53" s="41"/>
      <c r="I53" s="41">
        <f>'4'!I53</f>
        <v>232714891.33000001</v>
      </c>
      <c r="J53" s="41"/>
      <c r="K53" s="41">
        <f>'4'!K53</f>
        <v>0</v>
      </c>
      <c r="L53" s="41">
        <f>'4'!L53</f>
        <v>0</v>
      </c>
      <c r="M53" s="41">
        <f>'4'!M53</f>
        <v>0</v>
      </c>
      <c r="N53" s="41">
        <f t="shared" si="29"/>
        <v>0</v>
      </c>
      <c r="O53" s="41"/>
      <c r="P53" s="41">
        <f t="shared" si="30"/>
        <v>232714891.33000001</v>
      </c>
      <c r="Q53" s="41"/>
      <c r="R53" s="41">
        <f>'4'!R53</f>
        <v>0</v>
      </c>
      <c r="S53" s="41"/>
      <c r="T53" s="41">
        <f t="shared" si="31"/>
        <v>232714891.33000001</v>
      </c>
      <c r="U53" s="73">
        <f t="shared" si="33"/>
        <v>134</v>
      </c>
    </row>
    <row r="54" spans="1:21" s="37" customFormat="1" ht="14.5">
      <c r="A54" s="73">
        <f t="shared" si="32"/>
        <v>135</v>
      </c>
      <c r="B54" s="37" t="s">
        <v>60</v>
      </c>
      <c r="C54" s="41">
        <f>'4'!C54</f>
        <v>0</v>
      </c>
      <c r="D54" s="41">
        <f>'4'!D54</f>
        <v>0</v>
      </c>
      <c r="E54" s="41">
        <f>'4'!E54</f>
        <v>0</v>
      </c>
      <c r="F54" s="41">
        <f>'4'!F54</f>
        <v>0</v>
      </c>
      <c r="G54" s="41">
        <f>'4'!G54</f>
        <v>0</v>
      </c>
      <c r="H54" s="41"/>
      <c r="I54" s="41">
        <f>'4'!I54</f>
        <v>633505.70000000007</v>
      </c>
      <c r="J54" s="41"/>
      <c r="K54" s="41">
        <f>'4'!K54</f>
        <v>0</v>
      </c>
      <c r="L54" s="41">
        <f>'4'!L54</f>
        <v>0</v>
      </c>
      <c r="M54" s="41">
        <f>'4'!M54</f>
        <v>0</v>
      </c>
      <c r="N54" s="41">
        <f t="shared" si="29"/>
        <v>0</v>
      </c>
      <c r="O54" s="41"/>
      <c r="P54" s="41">
        <f t="shared" si="30"/>
        <v>633505.70000000007</v>
      </c>
      <c r="Q54" s="41"/>
      <c r="R54" s="41">
        <f>'4'!R54</f>
        <v>0</v>
      </c>
      <c r="S54" s="41"/>
      <c r="T54" s="41">
        <f t="shared" si="31"/>
        <v>633505.70000000007</v>
      </c>
      <c r="U54" s="73">
        <f t="shared" si="33"/>
        <v>135</v>
      </c>
    </row>
    <row r="55" spans="1:21" s="37" customFormat="1" ht="14.5">
      <c r="A55" s="73">
        <f t="shared" si="32"/>
        <v>136</v>
      </c>
      <c r="B55" s="37" t="s">
        <v>61</v>
      </c>
      <c r="C55" s="41">
        <f>'4'!C55</f>
        <v>0</v>
      </c>
      <c r="D55" s="41">
        <f>'4'!D55</f>
        <v>0</v>
      </c>
      <c r="E55" s="41">
        <f>'4'!E55</f>
        <v>0</v>
      </c>
      <c r="F55" s="41">
        <f>'4'!F55</f>
        <v>0</v>
      </c>
      <c r="G55" s="41">
        <f>'4'!G55</f>
        <v>0</v>
      </c>
      <c r="H55" s="41"/>
      <c r="I55" s="41">
        <f>'4'!I55</f>
        <v>256158826.52000004</v>
      </c>
      <c r="J55" s="41"/>
      <c r="K55" s="41">
        <f>'4'!K55</f>
        <v>0</v>
      </c>
      <c r="L55" s="41">
        <f>'4'!L55</f>
        <v>0</v>
      </c>
      <c r="M55" s="41">
        <f>'4'!M55</f>
        <v>0</v>
      </c>
      <c r="N55" s="41">
        <f t="shared" si="29"/>
        <v>0</v>
      </c>
      <c r="O55" s="41"/>
      <c r="P55" s="41">
        <f t="shared" si="30"/>
        <v>256158826.52000004</v>
      </c>
      <c r="Q55" s="41"/>
      <c r="R55" s="41">
        <f>'4'!R55</f>
        <v>0</v>
      </c>
      <c r="S55" s="41"/>
      <c r="T55" s="41">
        <f t="shared" si="31"/>
        <v>256158826.52000004</v>
      </c>
      <c r="U55" s="73">
        <f t="shared" si="33"/>
        <v>136</v>
      </c>
    </row>
    <row r="56" spans="1:21" s="37" customFormat="1" ht="14.5">
      <c r="A56" s="73">
        <f t="shared" si="32"/>
        <v>137</v>
      </c>
      <c r="B56" s="37" t="s">
        <v>62</v>
      </c>
      <c r="C56" s="41">
        <f>'4'!C56</f>
        <v>0</v>
      </c>
      <c r="D56" s="41">
        <f>'4'!D56</f>
        <v>0</v>
      </c>
      <c r="E56" s="41">
        <f>'4'!E56</f>
        <v>0</v>
      </c>
      <c r="F56" s="41">
        <f>'4'!F56</f>
        <v>0</v>
      </c>
      <c r="G56" s="41">
        <f>'4'!G56</f>
        <v>0</v>
      </c>
      <c r="H56" s="41"/>
      <c r="I56" s="41">
        <f>'4'!I56</f>
        <v>-1389380.62</v>
      </c>
      <c r="J56" s="41"/>
      <c r="K56" s="41">
        <f>'4'!K56</f>
        <v>0</v>
      </c>
      <c r="L56" s="41">
        <f>'4'!L56</f>
        <v>0</v>
      </c>
      <c r="M56" s="41">
        <f>'4'!M56</f>
        <v>0</v>
      </c>
      <c r="N56" s="41">
        <f t="shared" si="29"/>
        <v>0</v>
      </c>
      <c r="O56" s="41"/>
      <c r="P56" s="41">
        <f t="shared" si="30"/>
        <v>-1389380.62</v>
      </c>
      <c r="Q56" s="41"/>
      <c r="R56" s="41">
        <f>'4'!R56</f>
        <v>0</v>
      </c>
      <c r="S56" s="41"/>
      <c r="T56" s="41">
        <f t="shared" si="31"/>
        <v>-1389380.62</v>
      </c>
      <c r="U56" s="73">
        <f t="shared" si="33"/>
        <v>137</v>
      </c>
    </row>
    <row r="57" spans="1:21" s="37" customFormat="1" ht="14.5">
      <c r="A57" s="73">
        <f t="shared" si="32"/>
        <v>138</v>
      </c>
      <c r="B57" s="37" t="s">
        <v>63</v>
      </c>
      <c r="C57" s="41">
        <f>'4'!C57</f>
        <v>0</v>
      </c>
      <c r="D57" s="41">
        <f>'4'!D57</f>
        <v>0</v>
      </c>
      <c r="E57" s="41">
        <f>'4'!E57</f>
        <v>0</v>
      </c>
      <c r="F57" s="41">
        <f>'4'!F57</f>
        <v>0</v>
      </c>
      <c r="G57" s="41">
        <f>'4'!G57</f>
        <v>0</v>
      </c>
      <c r="H57" s="41"/>
      <c r="I57" s="41">
        <f>'4'!I57</f>
        <v>291276961.99999994</v>
      </c>
      <c r="J57" s="41"/>
      <c r="K57" s="41">
        <f>'4'!K57</f>
        <v>0</v>
      </c>
      <c r="L57" s="41">
        <f>'4'!L57</f>
        <v>0</v>
      </c>
      <c r="M57" s="41">
        <f>'4'!M57</f>
        <v>0</v>
      </c>
      <c r="N57" s="41">
        <f t="shared" si="29"/>
        <v>0</v>
      </c>
      <c r="O57" s="41"/>
      <c r="P57" s="41">
        <f t="shared" si="30"/>
        <v>291276961.99999994</v>
      </c>
      <c r="Q57" s="41"/>
      <c r="R57" s="41">
        <f>'4'!R57</f>
        <v>0</v>
      </c>
      <c r="S57" s="41"/>
      <c r="T57" s="41">
        <f t="shared" si="31"/>
        <v>291276961.99999994</v>
      </c>
      <c r="U57" s="73">
        <f t="shared" si="33"/>
        <v>138</v>
      </c>
    </row>
    <row r="58" spans="1:21" s="37" customFormat="1" ht="14.5">
      <c r="A58" s="73">
        <f t="shared" si="32"/>
        <v>139</v>
      </c>
      <c r="B58" s="37" t="s">
        <v>64</v>
      </c>
      <c r="C58" s="41">
        <f>'4'!C58</f>
        <v>0</v>
      </c>
      <c r="D58" s="41">
        <f>'4'!D58</f>
        <v>0</v>
      </c>
      <c r="E58" s="41">
        <f>'4'!E58</f>
        <v>0</v>
      </c>
      <c r="F58" s="41">
        <f>'4'!F58</f>
        <v>0</v>
      </c>
      <c r="G58" s="41">
        <f>'4'!G58</f>
        <v>0</v>
      </c>
      <c r="H58" s="41"/>
      <c r="I58" s="41">
        <f>'4'!I58</f>
        <v>974666.96000000008</v>
      </c>
      <c r="J58" s="41"/>
      <c r="K58" s="41">
        <f>'4'!K58</f>
        <v>0</v>
      </c>
      <c r="L58" s="41">
        <f>'4'!L58</f>
        <v>0</v>
      </c>
      <c r="M58" s="41">
        <f>'4'!M58</f>
        <v>0</v>
      </c>
      <c r="N58" s="41">
        <f t="shared" si="29"/>
        <v>0</v>
      </c>
      <c r="O58" s="41"/>
      <c r="P58" s="41">
        <f t="shared" si="30"/>
        <v>974666.96000000008</v>
      </c>
      <c r="Q58" s="41"/>
      <c r="R58" s="41">
        <f>'4'!R58</f>
        <v>0</v>
      </c>
      <c r="S58" s="41"/>
      <c r="T58" s="41">
        <f t="shared" si="31"/>
        <v>974666.96000000008</v>
      </c>
      <c r="U58" s="73">
        <f t="shared" si="33"/>
        <v>139</v>
      </c>
    </row>
    <row r="59" spans="1:21" s="37" customFormat="1" ht="14.5">
      <c r="A59" s="73">
        <f t="shared" si="32"/>
        <v>140</v>
      </c>
      <c r="B59" s="37" t="s">
        <v>65</v>
      </c>
      <c r="C59" s="41">
        <f>'4'!C59</f>
        <v>0</v>
      </c>
      <c r="D59" s="41">
        <f>'4'!D59</f>
        <v>0</v>
      </c>
      <c r="E59" s="41">
        <f>'4'!E59</f>
        <v>181245689.60147637</v>
      </c>
      <c r="F59" s="41">
        <f>'4'!F59</f>
        <v>13395037.956240006</v>
      </c>
      <c r="G59" s="41">
        <f>'4'!G59</f>
        <v>194640727.55771637</v>
      </c>
      <c r="H59" s="41"/>
      <c r="I59" s="41">
        <f>'4'!I59</f>
        <v>746542.0128686761</v>
      </c>
      <c r="J59" s="41"/>
      <c r="K59" s="41">
        <f>'4'!K59</f>
        <v>15904078.416306563</v>
      </c>
      <c r="L59" s="41">
        <f>'4'!L59</f>
        <v>15148692.836205414</v>
      </c>
      <c r="M59" s="41">
        <f>'4'!M59</f>
        <v>1512927.2196449703</v>
      </c>
      <c r="N59" s="41">
        <f t="shared" si="29"/>
        <v>32565698.472156949</v>
      </c>
      <c r="O59" s="41"/>
      <c r="P59" s="41">
        <f t="shared" si="30"/>
        <v>227952968.04274198</v>
      </c>
      <c r="Q59" s="41"/>
      <c r="R59" s="41">
        <f>'4'!R59</f>
        <v>0</v>
      </c>
      <c r="S59" s="41"/>
      <c r="T59" s="41">
        <f t="shared" si="31"/>
        <v>227952968.04274198</v>
      </c>
      <c r="U59" s="73">
        <f t="shared" si="33"/>
        <v>140</v>
      </c>
    </row>
    <row r="60" spans="1:21" s="37" customFormat="1" ht="14.5">
      <c r="A60" s="73">
        <f t="shared" si="32"/>
        <v>141</v>
      </c>
      <c r="B60" s="37" t="s">
        <v>66</v>
      </c>
      <c r="C60" s="41">
        <f>'4'!C60</f>
        <v>0</v>
      </c>
      <c r="D60" s="41">
        <f>'4'!D60</f>
        <v>0</v>
      </c>
      <c r="E60" s="41">
        <f>'4'!E60</f>
        <v>44354235.050000004</v>
      </c>
      <c r="F60" s="41">
        <f>'4'!F60</f>
        <v>0</v>
      </c>
      <c r="G60" s="41">
        <f>'4'!G60</f>
        <v>44354235.050000004</v>
      </c>
      <c r="H60" s="41"/>
      <c r="I60" s="41">
        <f>'4'!I60</f>
        <v>0</v>
      </c>
      <c r="J60" s="41"/>
      <c r="K60" s="41">
        <f>'4'!K60</f>
        <v>0</v>
      </c>
      <c r="L60" s="41">
        <f>'4'!L60</f>
        <v>0</v>
      </c>
      <c r="M60" s="41">
        <f>'4'!M60</f>
        <v>0</v>
      </c>
      <c r="N60" s="41">
        <f t="shared" si="29"/>
        <v>0</v>
      </c>
      <c r="O60" s="41"/>
      <c r="P60" s="41">
        <f t="shared" si="30"/>
        <v>44354235.050000004</v>
      </c>
      <c r="Q60" s="41"/>
      <c r="R60" s="41">
        <f>'4'!R60</f>
        <v>0</v>
      </c>
      <c r="S60" s="41"/>
      <c r="T60" s="41">
        <f t="shared" si="31"/>
        <v>44354235.050000004</v>
      </c>
      <c r="U60" s="73">
        <f t="shared" si="33"/>
        <v>141</v>
      </c>
    </row>
    <row r="61" spans="1:21" s="37" customFormat="1" ht="14.5">
      <c r="A61" s="73">
        <f t="shared" si="32"/>
        <v>142</v>
      </c>
      <c r="B61" s="37" t="s">
        <v>67</v>
      </c>
      <c r="C61" s="41">
        <f>'4'!C61</f>
        <v>0</v>
      </c>
      <c r="D61" s="41">
        <f>'4'!D61</f>
        <v>0</v>
      </c>
      <c r="E61" s="41">
        <f>'4'!E61</f>
        <v>2991120.6830809535</v>
      </c>
      <c r="F61" s="41">
        <f>'4'!F61</f>
        <v>29648.539904197358</v>
      </c>
      <c r="G61" s="41">
        <f>'4'!G61</f>
        <v>3020769.2229851508</v>
      </c>
      <c r="H61" s="41"/>
      <c r="I61" s="41">
        <f>'4'!I61</f>
        <v>0</v>
      </c>
      <c r="J61" s="41"/>
      <c r="K61" s="41">
        <f>'4'!K61</f>
        <v>628066.6437953792</v>
      </c>
      <c r="L61" s="41">
        <f>'4'!L61</f>
        <v>598235.77440158185</v>
      </c>
      <c r="M61" s="41">
        <f>'4'!M61</f>
        <v>59746.883552512227</v>
      </c>
      <c r="N61" s="41">
        <f t="shared" si="29"/>
        <v>1286049.3017494732</v>
      </c>
      <c r="O61" s="41"/>
      <c r="P61" s="41">
        <f t="shared" si="30"/>
        <v>4306818.5247346237</v>
      </c>
      <c r="Q61" s="41"/>
      <c r="R61" s="41">
        <f>'4'!R61</f>
        <v>0</v>
      </c>
      <c r="S61" s="41"/>
      <c r="T61" s="41">
        <f t="shared" si="31"/>
        <v>4306818.5247346237</v>
      </c>
      <c r="U61" s="73">
        <f t="shared" si="33"/>
        <v>142</v>
      </c>
    </row>
    <row r="62" spans="1:21" s="37" customFormat="1" ht="14.5">
      <c r="A62" s="73">
        <f t="shared" si="32"/>
        <v>143</v>
      </c>
      <c r="B62" s="37" t="s">
        <v>68</v>
      </c>
      <c r="C62" s="41">
        <f>'4'!C62</f>
        <v>1262057855.4377425</v>
      </c>
      <c r="D62" s="41">
        <f>'4'!D62</f>
        <v>2151703835.2822609</v>
      </c>
      <c r="E62" s="41">
        <f>'4'!E62</f>
        <v>0</v>
      </c>
      <c r="F62" s="41">
        <f>'4'!F62</f>
        <v>0</v>
      </c>
      <c r="G62" s="41">
        <f>'4'!G62</f>
        <v>3413761690.7200031</v>
      </c>
      <c r="H62" s="41"/>
      <c r="I62" s="41">
        <f>'4'!I62</f>
        <v>0</v>
      </c>
      <c r="J62" s="41"/>
      <c r="K62" s="41">
        <f>'4'!K62</f>
        <v>0</v>
      </c>
      <c r="L62" s="41">
        <f>'4'!L62</f>
        <v>0</v>
      </c>
      <c r="M62" s="41">
        <f>'4'!M62</f>
        <v>0</v>
      </c>
      <c r="N62" s="41">
        <f t="shared" si="29"/>
        <v>0</v>
      </c>
      <c r="O62" s="41"/>
      <c r="P62" s="41">
        <f t="shared" si="30"/>
        <v>3413761690.7200031</v>
      </c>
      <c r="Q62" s="41"/>
      <c r="R62" s="41">
        <f>'4'!R62</f>
        <v>0</v>
      </c>
      <c r="S62" s="41"/>
      <c r="T62" s="41">
        <f t="shared" si="31"/>
        <v>3413761690.7200031</v>
      </c>
      <c r="U62" s="73">
        <f t="shared" si="33"/>
        <v>143</v>
      </c>
    </row>
    <row r="63" spans="1:21" s="37" customFormat="1" ht="14.5">
      <c r="A63" s="73">
        <f t="shared" si="32"/>
        <v>144</v>
      </c>
      <c r="B63" s="37" t="s">
        <v>69</v>
      </c>
      <c r="C63" s="41">
        <f>'4'!C63</f>
        <v>36582744.583327122</v>
      </c>
      <c r="D63" s="41">
        <f>'4'!D63</f>
        <v>40389313.694365218</v>
      </c>
      <c r="E63" s="41">
        <f>'4'!E63</f>
        <v>0</v>
      </c>
      <c r="F63" s="41">
        <f>'4'!F63</f>
        <v>0</v>
      </c>
      <c r="G63" s="41">
        <f>'4'!G63</f>
        <v>76972058.277692348</v>
      </c>
      <c r="H63" s="41"/>
      <c r="I63" s="41">
        <f>'4'!I63</f>
        <v>0</v>
      </c>
      <c r="J63" s="41"/>
      <c r="K63" s="41">
        <f>'4'!K63</f>
        <v>0</v>
      </c>
      <c r="L63" s="41">
        <f>'4'!L63</f>
        <v>0</v>
      </c>
      <c r="M63" s="41">
        <f>'4'!M63</f>
        <v>0</v>
      </c>
      <c r="N63" s="41">
        <f t="shared" si="29"/>
        <v>0</v>
      </c>
      <c r="O63" s="41"/>
      <c r="P63" s="41">
        <f t="shared" si="30"/>
        <v>76972058.277692348</v>
      </c>
      <c r="Q63" s="41"/>
      <c r="R63" s="41">
        <f>'4'!R63</f>
        <v>0</v>
      </c>
      <c r="S63" s="41"/>
      <c r="T63" s="41">
        <f t="shared" si="31"/>
        <v>76972058.277692348</v>
      </c>
      <c r="U63" s="73">
        <f t="shared" si="33"/>
        <v>144</v>
      </c>
    </row>
    <row r="64" spans="1:21" s="37" customFormat="1" ht="14.5">
      <c r="A64" s="73">
        <f t="shared" si="32"/>
        <v>145</v>
      </c>
      <c r="B64" s="37" t="s">
        <v>70</v>
      </c>
      <c r="C64" s="41">
        <f>'4'!C64</f>
        <v>0</v>
      </c>
      <c r="D64" s="41">
        <f>'4'!D64</f>
        <v>0</v>
      </c>
      <c r="E64" s="41">
        <f>'4'!E64</f>
        <v>0</v>
      </c>
      <c r="F64" s="41">
        <f>'4'!F64</f>
        <v>0</v>
      </c>
      <c r="G64" s="41">
        <f>'4'!G64</f>
        <v>0</v>
      </c>
      <c r="H64" s="41"/>
      <c r="I64" s="41">
        <f>'4'!I64</f>
        <v>83737700.559999987</v>
      </c>
      <c r="J64" s="41"/>
      <c r="K64" s="41">
        <f>'4'!K64</f>
        <v>0</v>
      </c>
      <c r="L64" s="41">
        <f>'4'!L64</f>
        <v>0</v>
      </c>
      <c r="M64" s="41">
        <f>'4'!M64</f>
        <v>0</v>
      </c>
      <c r="N64" s="41">
        <f t="shared" si="29"/>
        <v>0</v>
      </c>
      <c r="O64" s="41"/>
      <c r="P64" s="41">
        <f t="shared" si="30"/>
        <v>83737700.559999987</v>
      </c>
      <c r="Q64" s="41"/>
      <c r="R64" s="41">
        <f>'4'!R64</f>
        <v>0</v>
      </c>
      <c r="S64" s="41"/>
      <c r="T64" s="41">
        <f t="shared" si="31"/>
        <v>83737700.559999987</v>
      </c>
      <c r="U64" s="73">
        <f t="shared" si="33"/>
        <v>145</v>
      </c>
    </row>
    <row r="65" spans="1:21" s="37" customFormat="1" ht="14.5">
      <c r="A65" s="73">
        <f t="shared" si="32"/>
        <v>146</v>
      </c>
      <c r="B65" s="37" t="s">
        <v>40</v>
      </c>
      <c r="C65" s="41">
        <f>'4'!C65</f>
        <v>0</v>
      </c>
      <c r="D65" s="41">
        <f>'4'!D65</f>
        <v>0</v>
      </c>
      <c r="E65" s="41">
        <f>'4'!E65</f>
        <v>0</v>
      </c>
      <c r="F65" s="41">
        <f>'4'!F65</f>
        <v>0</v>
      </c>
      <c r="G65" s="41">
        <f>'4'!G65</f>
        <v>0</v>
      </c>
      <c r="H65" s="41"/>
      <c r="I65" s="41">
        <f>'4'!I65</f>
        <v>0</v>
      </c>
      <c r="J65" s="41"/>
      <c r="K65" s="41">
        <f>'4'!K65</f>
        <v>0</v>
      </c>
      <c r="L65" s="41">
        <f>'4'!L65</f>
        <v>0</v>
      </c>
      <c r="M65" s="41">
        <f>'4'!M65</f>
        <v>0</v>
      </c>
      <c r="N65" s="41">
        <f t="shared" si="29"/>
        <v>0</v>
      </c>
      <c r="O65" s="41"/>
      <c r="P65" s="41">
        <f t="shared" si="30"/>
        <v>0</v>
      </c>
      <c r="Q65" s="41"/>
      <c r="R65" s="41">
        <f>'4'!R65</f>
        <v>8614740069.7199974</v>
      </c>
      <c r="S65" s="41"/>
      <c r="T65" s="41">
        <f t="shared" si="31"/>
        <v>8614740069.7199974</v>
      </c>
      <c r="U65" s="73">
        <f t="shared" si="33"/>
        <v>146</v>
      </c>
    </row>
    <row r="66" spans="1:21" s="37" customFormat="1" ht="14.5">
      <c r="A66" s="73">
        <f t="shared" si="32"/>
        <v>147</v>
      </c>
      <c r="B66" s="40" t="s">
        <v>35</v>
      </c>
      <c r="C66" s="43">
        <f>SUM(C42:C65)</f>
        <v>1298640600.0210695</v>
      </c>
      <c r="D66" s="43">
        <f t="shared" si="34" ref="D66:T66">SUM(D42:D65)</f>
        <v>2192093148.9766259</v>
      </c>
      <c r="E66" s="43">
        <f t="shared" si="34"/>
        <v>228591045.33455733</v>
      </c>
      <c r="F66" s="43">
        <f t="shared" si="34"/>
        <v>13424686.496144204</v>
      </c>
      <c r="G66" s="43">
        <f t="shared" si="34"/>
        <v>3732749480.8283968</v>
      </c>
      <c r="H66" s="43"/>
      <c r="I66" s="43">
        <f t="shared" si="34"/>
        <v>10765606617.482866</v>
      </c>
      <c r="J66" s="43"/>
      <c r="K66" s="43">
        <f t="shared" si="34"/>
        <v>7680498621.9510584</v>
      </c>
      <c r="L66" s="43">
        <f t="shared" si="35" ref="L66">SUM(L42:L65)</f>
        <v>7769095038.6524582</v>
      </c>
      <c r="M66" s="43">
        <f t="shared" si="36" ref="M66:N66">SUM(M42:M65)</f>
        <v>641893285.86324942</v>
      </c>
      <c r="N66" s="43">
        <f t="shared" si="36"/>
        <v>16091486946.466768</v>
      </c>
      <c r="O66" s="43"/>
      <c r="P66" s="43">
        <f t="shared" si="34"/>
        <v>30589843044.778046</v>
      </c>
      <c r="Q66" s="43"/>
      <c r="R66" s="43">
        <f t="shared" si="34"/>
        <v>8614740069.7199974</v>
      </c>
      <c r="S66" s="43"/>
      <c r="T66" s="43">
        <f t="shared" si="34"/>
        <v>39204583114.498047</v>
      </c>
      <c r="U66" s="73">
        <f t="shared" si="33"/>
        <v>147</v>
      </c>
    </row>
    <row r="67" spans="1:21" s="37" customFormat="1" ht="14.5">
      <c r="A67" s="73"/>
      <c r="B67" s="40"/>
      <c r="C67" s="41"/>
      <c r="D67" s="41"/>
      <c r="E67" s="41"/>
      <c r="F67" s="41"/>
      <c r="G67" s="41"/>
      <c r="H67" s="41"/>
      <c r="I67" s="41"/>
      <c r="J67" s="41"/>
      <c r="K67" s="41"/>
      <c r="L67" s="41"/>
      <c r="M67" s="41"/>
      <c r="N67" s="41"/>
      <c r="O67" s="41"/>
      <c r="P67" s="41"/>
      <c r="Q67" s="41"/>
      <c r="R67" s="41"/>
      <c r="S67" s="41"/>
      <c r="T67" s="41"/>
      <c r="U67" s="73"/>
    </row>
    <row r="68" spans="1:21" s="37" customFormat="1" ht="15" thickBot="1">
      <c r="A68" s="73">
        <f>A66+1</f>
        <v>148</v>
      </c>
      <c r="B68" s="37" t="s">
        <v>46</v>
      </c>
      <c r="C68" s="44">
        <f>C66+C39</f>
        <v>1461182554.6620565</v>
      </c>
      <c r="D68" s="44">
        <f t="shared" si="37" ref="D68:R68">D66+D39</f>
        <v>2478897686.8856392</v>
      </c>
      <c r="E68" s="44">
        <f t="shared" si="37"/>
        <v>229586172.33455733</v>
      </c>
      <c r="F68" s="44">
        <f t="shared" si="37"/>
        <v>13838230.496144204</v>
      </c>
      <c r="G68" s="44">
        <f t="shared" si="37"/>
        <v>4183504644.378397</v>
      </c>
      <c r="H68" s="44"/>
      <c r="I68" s="44">
        <f t="shared" si="37"/>
        <v>11227643482.072866</v>
      </c>
      <c r="J68" s="44"/>
      <c r="K68" s="44">
        <f t="shared" si="37"/>
        <v>8058841666.0779667</v>
      </c>
      <c r="L68" s="44">
        <f t="shared" si="38" ref="L68">L66+L39</f>
        <v>8132141104.5205622</v>
      </c>
      <c r="M68" s="44">
        <f t="shared" si="39" ref="M68:N68">M66+M39</f>
        <v>1002980734.8682368</v>
      </c>
      <c r="N68" s="44">
        <f t="shared" si="39"/>
        <v>17193963505.466766</v>
      </c>
      <c r="O68" s="44"/>
      <c r="P68" s="44">
        <f t="shared" si="37"/>
        <v>32605111631.918045</v>
      </c>
      <c r="Q68" s="44"/>
      <c r="R68" s="44">
        <f t="shared" si="37"/>
        <v>9632133987.0299969</v>
      </c>
      <c r="S68" s="44"/>
      <c r="T68" s="44">
        <f t="shared" si="31"/>
        <v>42237245618.948044</v>
      </c>
      <c r="U68" s="73">
        <f>U66+1</f>
        <v>148</v>
      </c>
    </row>
    <row r="69" spans="1:21" s="37" customFormat="1" ht="15" thickTop="1">
      <c r="A69" s="73"/>
      <c r="U69" s="39"/>
    </row>
    <row r="70" spans="1:21" ht="14.5">
      <c r="A70" s="26"/>
      <c r="B70" s="12" t="s">
        <v>83</v>
      </c>
      <c r="C70" s="37"/>
      <c r="D70" s="37"/>
      <c r="E70" s="37"/>
      <c r="F70" s="37"/>
      <c r="G70" s="37"/>
      <c r="H70" s="37"/>
      <c r="I70" s="37"/>
      <c r="J70" s="37"/>
      <c r="K70" s="37"/>
      <c r="L70" s="37"/>
      <c r="M70" s="37"/>
      <c r="N70" s="37"/>
      <c r="O70" s="37"/>
      <c r="P70" s="37"/>
      <c r="Q70" s="37"/>
      <c r="R70" s="37"/>
      <c r="S70" s="37"/>
      <c r="T70" s="37"/>
      <c r="U70" s="24"/>
    </row>
    <row r="71" spans="1:20" ht="32.25" customHeight="1">
      <c r="A71" s="26"/>
      <c r="B71" s="104" t="s">
        <v>373</v>
      </c>
      <c r="C71" s="104"/>
      <c r="D71" s="104"/>
      <c r="E71" s="104"/>
      <c r="F71" s="104"/>
      <c r="G71" s="104"/>
      <c r="H71" s="104"/>
      <c r="I71" s="104"/>
      <c r="J71" s="104"/>
      <c r="K71" s="104"/>
      <c r="L71" s="104"/>
      <c r="M71" s="104"/>
      <c r="N71" s="104"/>
      <c r="O71" s="104"/>
      <c r="P71" s="104"/>
      <c r="Q71" s="104"/>
      <c r="R71" s="104"/>
      <c r="S71" s="104"/>
      <c r="T71" s="104"/>
    </row>
  </sheetData>
  <mergeCells count="11">
    <mergeCell ref="B71:T71"/>
    <mergeCell ref="T9:T10"/>
    <mergeCell ref="A1:T1"/>
    <mergeCell ref="A4:T4"/>
    <mergeCell ref="A3:T3"/>
    <mergeCell ref="C9:G9"/>
    <mergeCell ref="I9:I10"/>
    <mergeCell ref="P9:P10"/>
    <mergeCell ref="R9:R10"/>
    <mergeCell ref="A2:T2"/>
    <mergeCell ref="K9:N9"/>
  </mergeCells>
  <printOptions horizontalCentered="1"/>
  <pageMargins left="1" right="1" top="1" bottom="1" header="0.5" footer="0.5"/>
  <pageSetup orientation="landscape" scale="44" r:id="rId1"/>
  <headerFooter alignWithMargins="0">
    <oddHeader>&amp;RDocket No. ER20-2878-000, et al.- Annual Update RY2024
&amp;F</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A83A-FE71-46AD-9A8E-6B7EFD613B23}">
  <sheetPr>
    <pageSetUpPr fitToPage="1"/>
  </sheetPr>
  <dimension ref="A1:D67"/>
  <sheetViews>
    <sheetView showGridLines="0" tabSelected="1" view="pageBreakPreview" zoomScale="40" zoomScaleSheetLayoutView="40" workbookViewId="0" topLeftCell="A16">
      <selection pane="topLeft" activeCell="B39" sqref="B39:M39"/>
    </sheetView>
  </sheetViews>
  <sheetFormatPr defaultRowHeight="15"/>
  <cols>
    <col min="1" max="1" width="7" style="68" customWidth="1"/>
    <col min="2" max="2" width="20" style="68" customWidth="1"/>
    <col min="3" max="3" width="49.1428571428571" style="67" customWidth="1"/>
    <col min="4" max="4" width="7" style="67" customWidth="1"/>
    <col min="5" max="252" width="9.14285714285714" style="67"/>
    <col min="253" max="253" width="4" style="67" bestFit="1" customWidth="1"/>
    <col min="254" max="254" width="10.7142857142857" style="67" customWidth="1"/>
    <col min="255" max="255" width="70.2857142857143" style="67" customWidth="1"/>
    <col min="256" max="508" width="9.14285714285714" style="67"/>
    <col min="509" max="509" width="4" style="67" bestFit="1" customWidth="1"/>
    <col min="510" max="510" width="10.7142857142857" style="67" customWidth="1"/>
    <col min="511" max="511" width="70.2857142857143" style="67" customWidth="1"/>
    <col min="512" max="764" width="9.14285714285714" style="67"/>
    <col min="765" max="765" width="4" style="67" bestFit="1" customWidth="1"/>
    <col min="766" max="766" width="10.7142857142857" style="67" customWidth="1"/>
    <col min="767" max="767" width="70.2857142857143" style="67" customWidth="1"/>
    <col min="768" max="1020" width="9.14285714285714" style="67"/>
    <col min="1021" max="1021" width="4" style="67" bestFit="1" customWidth="1"/>
    <col min="1022" max="1022" width="10.7142857142857" style="67" customWidth="1"/>
    <col min="1023" max="1023" width="70.2857142857143" style="67" customWidth="1"/>
    <col min="1024" max="1276" width="9.14285714285714" style="67"/>
    <col min="1277" max="1277" width="4" style="67" bestFit="1" customWidth="1"/>
    <col min="1278" max="1278" width="10.7142857142857" style="67" customWidth="1"/>
    <col min="1279" max="1279" width="70.2857142857143" style="67" customWidth="1"/>
    <col min="1280" max="1532" width="9.14285714285714" style="67"/>
    <col min="1533" max="1533" width="4" style="67" bestFit="1" customWidth="1"/>
    <col min="1534" max="1534" width="10.7142857142857" style="67" customWidth="1"/>
    <col min="1535" max="1535" width="70.2857142857143" style="67" customWidth="1"/>
    <col min="1536" max="1788" width="9.14285714285714" style="67"/>
    <col min="1789" max="1789" width="4" style="67" bestFit="1" customWidth="1"/>
    <col min="1790" max="1790" width="10.7142857142857" style="67" customWidth="1"/>
    <col min="1791" max="1791" width="70.2857142857143" style="67" customWidth="1"/>
    <col min="1792" max="2044" width="9.14285714285714" style="67"/>
    <col min="2045" max="2045" width="4" style="67" bestFit="1" customWidth="1"/>
    <col min="2046" max="2046" width="10.7142857142857" style="67" customWidth="1"/>
    <col min="2047" max="2047" width="70.2857142857143" style="67" customWidth="1"/>
    <col min="2048" max="2300" width="9.14285714285714" style="67"/>
    <col min="2301" max="2301" width="4" style="67" bestFit="1" customWidth="1"/>
    <col min="2302" max="2302" width="10.7142857142857" style="67" customWidth="1"/>
    <col min="2303" max="2303" width="70.2857142857143" style="67" customWidth="1"/>
    <col min="2304" max="2556" width="9.14285714285714" style="67"/>
    <col min="2557" max="2557" width="4" style="67" bestFit="1" customWidth="1"/>
    <col min="2558" max="2558" width="10.7142857142857" style="67" customWidth="1"/>
    <col min="2559" max="2559" width="70.2857142857143" style="67" customWidth="1"/>
    <col min="2560" max="2812" width="9.14285714285714" style="67"/>
    <col min="2813" max="2813" width="4" style="67" bestFit="1" customWidth="1"/>
    <col min="2814" max="2814" width="10.7142857142857" style="67" customWidth="1"/>
    <col min="2815" max="2815" width="70.2857142857143" style="67" customWidth="1"/>
    <col min="2816" max="3068" width="9.14285714285714" style="67"/>
    <col min="3069" max="3069" width="4" style="67" bestFit="1" customWidth="1"/>
    <col min="3070" max="3070" width="10.7142857142857" style="67" customWidth="1"/>
    <col min="3071" max="3071" width="70.2857142857143" style="67" customWidth="1"/>
    <col min="3072" max="3324" width="9.14285714285714" style="67"/>
    <col min="3325" max="3325" width="4" style="67" bestFit="1" customWidth="1"/>
    <col min="3326" max="3326" width="10.7142857142857" style="67" customWidth="1"/>
    <col min="3327" max="3327" width="70.2857142857143" style="67" customWidth="1"/>
    <col min="3328" max="3580" width="9.14285714285714" style="67"/>
    <col min="3581" max="3581" width="4" style="67" bestFit="1" customWidth="1"/>
    <col min="3582" max="3582" width="10.7142857142857" style="67" customWidth="1"/>
    <col min="3583" max="3583" width="70.2857142857143" style="67" customWidth="1"/>
    <col min="3584" max="3836" width="9.14285714285714" style="67"/>
    <col min="3837" max="3837" width="4" style="67" bestFit="1" customWidth="1"/>
    <col min="3838" max="3838" width="10.7142857142857" style="67" customWidth="1"/>
    <col min="3839" max="3839" width="70.2857142857143" style="67" customWidth="1"/>
    <col min="3840" max="4092" width="9.14285714285714" style="67"/>
    <col min="4093" max="4093" width="4" style="67" bestFit="1" customWidth="1"/>
    <col min="4094" max="4094" width="10.7142857142857" style="67" customWidth="1"/>
    <col min="4095" max="4095" width="70.2857142857143" style="67" customWidth="1"/>
    <col min="4096" max="4348" width="9.14285714285714" style="67"/>
    <col min="4349" max="4349" width="4" style="67" bestFit="1" customWidth="1"/>
    <col min="4350" max="4350" width="10.7142857142857" style="67" customWidth="1"/>
    <col min="4351" max="4351" width="70.2857142857143" style="67" customWidth="1"/>
    <col min="4352" max="4604" width="9.14285714285714" style="67"/>
    <col min="4605" max="4605" width="4" style="67" bestFit="1" customWidth="1"/>
    <col min="4606" max="4606" width="10.7142857142857" style="67" customWidth="1"/>
    <col min="4607" max="4607" width="70.2857142857143" style="67" customWidth="1"/>
    <col min="4608" max="4860" width="9.14285714285714" style="67"/>
    <col min="4861" max="4861" width="4" style="67" bestFit="1" customWidth="1"/>
    <col min="4862" max="4862" width="10.7142857142857" style="67" customWidth="1"/>
    <col min="4863" max="4863" width="70.2857142857143" style="67" customWidth="1"/>
    <col min="4864" max="5116" width="9.14285714285714" style="67"/>
    <col min="5117" max="5117" width="4" style="67" bestFit="1" customWidth="1"/>
    <col min="5118" max="5118" width="10.7142857142857" style="67" customWidth="1"/>
    <col min="5119" max="5119" width="70.2857142857143" style="67" customWidth="1"/>
    <col min="5120" max="5372" width="9.14285714285714" style="67"/>
    <col min="5373" max="5373" width="4" style="67" bestFit="1" customWidth="1"/>
    <col min="5374" max="5374" width="10.7142857142857" style="67" customWidth="1"/>
    <col min="5375" max="5375" width="70.2857142857143" style="67" customWidth="1"/>
    <col min="5376" max="5628" width="9.14285714285714" style="67"/>
    <col min="5629" max="5629" width="4" style="67" bestFit="1" customWidth="1"/>
    <col min="5630" max="5630" width="10.7142857142857" style="67" customWidth="1"/>
    <col min="5631" max="5631" width="70.2857142857143" style="67" customWidth="1"/>
    <col min="5632" max="5884" width="9.14285714285714" style="67"/>
    <col min="5885" max="5885" width="4" style="67" bestFit="1" customWidth="1"/>
    <col min="5886" max="5886" width="10.7142857142857" style="67" customWidth="1"/>
    <col min="5887" max="5887" width="70.2857142857143" style="67" customWidth="1"/>
    <col min="5888" max="6140" width="9.14285714285714" style="67"/>
    <col min="6141" max="6141" width="4" style="67" bestFit="1" customWidth="1"/>
    <col min="6142" max="6142" width="10.7142857142857" style="67" customWidth="1"/>
    <col min="6143" max="6143" width="70.2857142857143" style="67" customWidth="1"/>
    <col min="6144" max="6396" width="9.14285714285714" style="67"/>
    <col min="6397" max="6397" width="4" style="67" bestFit="1" customWidth="1"/>
    <col min="6398" max="6398" width="10.7142857142857" style="67" customWidth="1"/>
    <col min="6399" max="6399" width="70.2857142857143" style="67" customWidth="1"/>
    <col min="6400" max="6652" width="9.14285714285714" style="67"/>
    <col min="6653" max="6653" width="4" style="67" bestFit="1" customWidth="1"/>
    <col min="6654" max="6654" width="10.7142857142857" style="67" customWidth="1"/>
    <col min="6655" max="6655" width="70.2857142857143" style="67" customWidth="1"/>
    <col min="6656" max="6908" width="9.14285714285714" style="67"/>
    <col min="6909" max="6909" width="4" style="67" bestFit="1" customWidth="1"/>
    <col min="6910" max="6910" width="10.7142857142857" style="67" customWidth="1"/>
    <col min="6911" max="6911" width="70.2857142857143" style="67" customWidth="1"/>
    <col min="6912" max="7164" width="9.14285714285714" style="67"/>
    <col min="7165" max="7165" width="4" style="67" bestFit="1" customWidth="1"/>
    <col min="7166" max="7166" width="10.7142857142857" style="67" customWidth="1"/>
    <col min="7167" max="7167" width="70.2857142857143" style="67" customWidth="1"/>
    <col min="7168" max="7420" width="9.14285714285714" style="67"/>
    <col min="7421" max="7421" width="4" style="67" bestFit="1" customWidth="1"/>
    <col min="7422" max="7422" width="10.7142857142857" style="67" customWidth="1"/>
    <col min="7423" max="7423" width="70.2857142857143" style="67" customWidth="1"/>
    <col min="7424" max="7676" width="9.14285714285714" style="67"/>
    <col min="7677" max="7677" width="4" style="67" bestFit="1" customWidth="1"/>
    <col min="7678" max="7678" width="10.7142857142857" style="67" customWidth="1"/>
    <col min="7679" max="7679" width="70.2857142857143" style="67" customWidth="1"/>
    <col min="7680" max="7932" width="9.14285714285714" style="67"/>
    <col min="7933" max="7933" width="4" style="67" bestFit="1" customWidth="1"/>
    <col min="7934" max="7934" width="10.7142857142857" style="67" customWidth="1"/>
    <col min="7935" max="7935" width="70.2857142857143" style="67" customWidth="1"/>
    <col min="7936" max="8188" width="9.14285714285714" style="67"/>
    <col min="8189" max="8189" width="4" style="67" bestFit="1" customWidth="1"/>
    <col min="8190" max="8190" width="10.7142857142857" style="67" customWidth="1"/>
    <col min="8191" max="8191" width="70.2857142857143" style="67" customWidth="1"/>
    <col min="8192" max="8444" width="9.14285714285714" style="67"/>
    <col min="8445" max="8445" width="4" style="67" bestFit="1" customWidth="1"/>
    <col min="8446" max="8446" width="10.7142857142857" style="67" customWidth="1"/>
    <col min="8447" max="8447" width="70.2857142857143" style="67" customWidth="1"/>
    <col min="8448" max="8700" width="9.14285714285714" style="67"/>
    <col min="8701" max="8701" width="4" style="67" bestFit="1" customWidth="1"/>
    <col min="8702" max="8702" width="10.7142857142857" style="67" customWidth="1"/>
    <col min="8703" max="8703" width="70.2857142857143" style="67" customWidth="1"/>
    <col min="8704" max="8956" width="9.14285714285714" style="67"/>
    <col min="8957" max="8957" width="4" style="67" bestFit="1" customWidth="1"/>
    <col min="8958" max="8958" width="10.7142857142857" style="67" customWidth="1"/>
    <col min="8959" max="8959" width="70.2857142857143" style="67" customWidth="1"/>
    <col min="8960" max="9212" width="9.14285714285714" style="67"/>
    <col min="9213" max="9213" width="4" style="67" bestFit="1" customWidth="1"/>
    <col min="9214" max="9214" width="10.7142857142857" style="67" customWidth="1"/>
    <col min="9215" max="9215" width="70.2857142857143" style="67" customWidth="1"/>
    <col min="9216" max="9468" width="9.14285714285714" style="67"/>
    <col min="9469" max="9469" width="4" style="67" bestFit="1" customWidth="1"/>
    <col min="9470" max="9470" width="10.7142857142857" style="67" customWidth="1"/>
    <col min="9471" max="9471" width="70.2857142857143" style="67" customWidth="1"/>
    <col min="9472" max="9724" width="9.14285714285714" style="67"/>
    <col min="9725" max="9725" width="4" style="67" bestFit="1" customWidth="1"/>
    <col min="9726" max="9726" width="10.7142857142857" style="67" customWidth="1"/>
    <col min="9727" max="9727" width="70.2857142857143" style="67" customWidth="1"/>
    <col min="9728" max="9980" width="9.14285714285714" style="67"/>
    <col min="9981" max="9981" width="4" style="67" bestFit="1" customWidth="1"/>
    <col min="9982" max="9982" width="10.7142857142857" style="67" customWidth="1"/>
    <col min="9983" max="9983" width="70.2857142857143" style="67" customWidth="1"/>
    <col min="9984" max="10236" width="9.14285714285714" style="67"/>
    <col min="10237" max="10237" width="4" style="67" bestFit="1" customWidth="1"/>
    <col min="10238" max="10238" width="10.7142857142857" style="67" customWidth="1"/>
    <col min="10239" max="10239" width="70.2857142857143" style="67" customWidth="1"/>
    <col min="10240" max="10492" width="9.14285714285714" style="67"/>
    <col min="10493" max="10493" width="4" style="67" bestFit="1" customWidth="1"/>
    <col min="10494" max="10494" width="10.7142857142857" style="67" customWidth="1"/>
    <col min="10495" max="10495" width="70.2857142857143" style="67" customWidth="1"/>
    <col min="10496" max="10748" width="9.14285714285714" style="67"/>
    <col min="10749" max="10749" width="4" style="67" bestFit="1" customWidth="1"/>
    <col min="10750" max="10750" width="10.7142857142857" style="67" customWidth="1"/>
    <col min="10751" max="10751" width="70.2857142857143" style="67" customWidth="1"/>
    <col min="10752" max="11004" width="9.14285714285714" style="67"/>
    <col min="11005" max="11005" width="4" style="67" bestFit="1" customWidth="1"/>
    <col min="11006" max="11006" width="10.7142857142857" style="67" customWidth="1"/>
    <col min="11007" max="11007" width="70.2857142857143" style="67" customWidth="1"/>
    <col min="11008" max="11260" width="9.14285714285714" style="67"/>
    <col min="11261" max="11261" width="4" style="67" bestFit="1" customWidth="1"/>
    <col min="11262" max="11262" width="10.7142857142857" style="67" customWidth="1"/>
    <col min="11263" max="11263" width="70.2857142857143" style="67" customWidth="1"/>
    <col min="11264" max="11516" width="9.14285714285714" style="67"/>
    <col min="11517" max="11517" width="4" style="67" bestFit="1" customWidth="1"/>
    <col min="11518" max="11518" width="10.7142857142857" style="67" customWidth="1"/>
    <col min="11519" max="11519" width="70.2857142857143" style="67" customWidth="1"/>
    <col min="11520" max="11772" width="9.14285714285714" style="67"/>
    <col min="11773" max="11773" width="4" style="67" bestFit="1" customWidth="1"/>
    <col min="11774" max="11774" width="10.7142857142857" style="67" customWidth="1"/>
    <col min="11775" max="11775" width="70.2857142857143" style="67" customWidth="1"/>
    <col min="11776" max="12028" width="9.14285714285714" style="67"/>
    <col min="12029" max="12029" width="4" style="67" bestFit="1" customWidth="1"/>
    <col min="12030" max="12030" width="10.7142857142857" style="67" customWidth="1"/>
    <col min="12031" max="12031" width="70.2857142857143" style="67" customWidth="1"/>
    <col min="12032" max="12284" width="9.14285714285714" style="67"/>
    <col min="12285" max="12285" width="4" style="67" bestFit="1" customWidth="1"/>
    <col min="12286" max="12286" width="10.7142857142857" style="67" customWidth="1"/>
    <col min="12287" max="12287" width="70.2857142857143" style="67" customWidth="1"/>
    <col min="12288" max="12540" width="9.14285714285714" style="67"/>
    <col min="12541" max="12541" width="4" style="67" bestFit="1" customWidth="1"/>
    <col min="12542" max="12542" width="10.7142857142857" style="67" customWidth="1"/>
    <col min="12543" max="12543" width="70.2857142857143" style="67" customWidth="1"/>
    <col min="12544" max="12796" width="9.14285714285714" style="67"/>
    <col min="12797" max="12797" width="4" style="67" bestFit="1" customWidth="1"/>
    <col min="12798" max="12798" width="10.7142857142857" style="67" customWidth="1"/>
    <col min="12799" max="12799" width="70.2857142857143" style="67" customWidth="1"/>
    <col min="12800" max="13052" width="9.14285714285714" style="67"/>
    <col min="13053" max="13053" width="4" style="67" bestFit="1" customWidth="1"/>
    <col min="13054" max="13054" width="10.7142857142857" style="67" customWidth="1"/>
    <col min="13055" max="13055" width="70.2857142857143" style="67" customWidth="1"/>
    <col min="13056" max="13308" width="9.14285714285714" style="67"/>
    <col min="13309" max="13309" width="4" style="67" bestFit="1" customWidth="1"/>
    <col min="13310" max="13310" width="10.7142857142857" style="67" customWidth="1"/>
    <col min="13311" max="13311" width="70.2857142857143" style="67" customWidth="1"/>
    <col min="13312" max="13564" width="9.14285714285714" style="67"/>
    <col min="13565" max="13565" width="4" style="67" bestFit="1" customWidth="1"/>
    <col min="13566" max="13566" width="10.7142857142857" style="67" customWidth="1"/>
    <col min="13567" max="13567" width="70.2857142857143" style="67" customWidth="1"/>
    <col min="13568" max="13820" width="9.14285714285714" style="67"/>
    <col min="13821" max="13821" width="4" style="67" bestFit="1" customWidth="1"/>
    <col min="13822" max="13822" width="10.7142857142857" style="67" customWidth="1"/>
    <col min="13823" max="13823" width="70.2857142857143" style="67" customWidth="1"/>
    <col min="13824" max="14076" width="9.14285714285714" style="67"/>
    <col min="14077" max="14077" width="4" style="67" bestFit="1" customWidth="1"/>
    <col min="14078" max="14078" width="10.7142857142857" style="67" customWidth="1"/>
    <col min="14079" max="14079" width="70.2857142857143" style="67" customWidth="1"/>
    <col min="14080" max="14332" width="9.14285714285714" style="67"/>
    <col min="14333" max="14333" width="4" style="67" bestFit="1" customWidth="1"/>
    <col min="14334" max="14334" width="10.7142857142857" style="67" customWidth="1"/>
    <col min="14335" max="14335" width="70.2857142857143" style="67" customWidth="1"/>
    <col min="14336" max="14588" width="9.14285714285714" style="67"/>
    <col min="14589" max="14589" width="4" style="67" bestFit="1" customWidth="1"/>
    <col min="14590" max="14590" width="10.7142857142857" style="67" customWidth="1"/>
    <col min="14591" max="14591" width="70.2857142857143" style="67" customWidth="1"/>
    <col min="14592" max="14844" width="9.14285714285714" style="67"/>
    <col min="14845" max="14845" width="4" style="67" bestFit="1" customWidth="1"/>
    <col min="14846" max="14846" width="10.7142857142857" style="67" customWidth="1"/>
    <col min="14847" max="14847" width="70.2857142857143" style="67" customWidth="1"/>
    <col min="14848" max="15100" width="9.14285714285714" style="67"/>
    <col min="15101" max="15101" width="4" style="67" bestFit="1" customWidth="1"/>
    <col min="15102" max="15102" width="10.7142857142857" style="67" customWidth="1"/>
    <col min="15103" max="15103" width="70.2857142857143" style="67" customWidth="1"/>
    <col min="15104" max="15356" width="9.14285714285714" style="67"/>
    <col min="15357" max="15357" width="4" style="67" bestFit="1" customWidth="1"/>
    <col min="15358" max="15358" width="10.7142857142857" style="67" customWidth="1"/>
    <col min="15359" max="15359" width="70.2857142857143" style="67" customWidth="1"/>
    <col min="15360" max="15612" width="9.14285714285714" style="67"/>
    <col min="15613" max="15613" width="4" style="67" bestFit="1" customWidth="1"/>
    <col min="15614" max="15614" width="10.7142857142857" style="67" customWidth="1"/>
    <col min="15615" max="15615" width="70.2857142857143" style="67" customWidth="1"/>
    <col min="15616" max="15868" width="9.14285714285714" style="67"/>
    <col min="15869" max="15869" width="4" style="67" bestFit="1" customWidth="1"/>
    <col min="15870" max="15870" width="10.7142857142857" style="67" customWidth="1"/>
    <col min="15871" max="15871" width="70.2857142857143" style="67" customWidth="1"/>
    <col min="15872" max="16124" width="9.14285714285714" style="67"/>
    <col min="16125" max="16125" width="4" style="67" bestFit="1" customWidth="1"/>
    <col min="16126" max="16126" width="10.7142857142857" style="67" customWidth="1"/>
    <col min="16127" max="16127" width="70.2857142857143" style="67" customWidth="1"/>
    <col min="16128" max="16384" width="9.14285714285714" style="67"/>
  </cols>
  <sheetData>
    <row r="1" spans="1:3" ht="14.5">
      <c r="A1" s="97" t="s">
        <v>133</v>
      </c>
      <c r="B1" s="97"/>
      <c r="C1" s="97"/>
    </row>
    <row r="2" spans="1:3" ht="14.5">
      <c r="A2" s="97" t="str">
        <f>ToC!A2</f>
        <v>WDT3 Rate Year 2023</v>
      </c>
      <c r="B2" s="97"/>
      <c r="C2" s="97"/>
    </row>
    <row r="3" spans="1:3" ht="14.5">
      <c r="A3" s="97" t="s">
        <v>283</v>
      </c>
      <c r="B3" s="97"/>
      <c r="C3" s="97"/>
    </row>
    <row r="4" spans="1:3" ht="14.5">
      <c r="A4" s="97" t="s">
        <v>140</v>
      </c>
      <c r="B4" s="97"/>
      <c r="C4" s="97"/>
    </row>
    <row r="5" ht="14.5"/>
    <row r="6" spans="1:4" ht="14.5">
      <c r="A6" s="69" t="s">
        <v>71</v>
      </c>
      <c r="B6" s="69" t="s">
        <v>141</v>
      </c>
      <c r="C6" s="70" t="s">
        <v>142</v>
      </c>
      <c r="D6" s="69" t="s">
        <v>71</v>
      </c>
    </row>
    <row r="7" spans="1:4" ht="14.5">
      <c r="A7" s="8">
        <v>100</v>
      </c>
      <c r="B7" s="68" t="s">
        <v>25</v>
      </c>
      <c r="C7" s="71" t="s">
        <v>143</v>
      </c>
      <c r="D7" s="8">
        <f>A7</f>
        <v>100</v>
      </c>
    </row>
    <row r="8" spans="1:4" ht="14.5">
      <c r="A8" s="8">
        <f>A7+1</f>
        <v>101</v>
      </c>
      <c r="B8" s="68" t="s">
        <v>26</v>
      </c>
      <c r="C8" s="71" t="s">
        <v>144</v>
      </c>
      <c r="D8" s="8">
        <f t="shared" si="0" ref="D8:D67">A8</f>
        <v>101</v>
      </c>
    </row>
    <row r="9" spans="1:4" ht="14.5">
      <c r="A9" s="8">
        <f t="shared" si="1" ref="A9:A67">A8+1</f>
        <v>102</v>
      </c>
      <c r="B9" s="68" t="s">
        <v>27</v>
      </c>
      <c r="C9" s="71" t="s">
        <v>145</v>
      </c>
      <c r="D9" s="8">
        <f t="shared" si="0"/>
        <v>102</v>
      </c>
    </row>
    <row r="10" spans="1:4" ht="14.5">
      <c r="A10" s="8">
        <f t="shared" si="1"/>
        <v>103</v>
      </c>
      <c r="B10" s="68" t="s">
        <v>37</v>
      </c>
      <c r="C10" s="71" t="s">
        <v>146</v>
      </c>
      <c r="D10" s="8">
        <f t="shared" si="0"/>
        <v>103</v>
      </c>
    </row>
    <row r="11" spans="1:4" ht="14.5">
      <c r="A11" s="8">
        <f t="shared" si="1"/>
        <v>104</v>
      </c>
      <c r="B11" s="68" t="s">
        <v>38</v>
      </c>
      <c r="C11" s="71" t="s">
        <v>147</v>
      </c>
      <c r="D11" s="8">
        <f t="shared" si="0"/>
        <v>104</v>
      </c>
    </row>
    <row r="12" spans="1:4" ht="14.5">
      <c r="A12" s="8">
        <f t="shared" si="1"/>
        <v>105</v>
      </c>
      <c r="B12" s="68" t="s">
        <v>28</v>
      </c>
      <c r="C12" s="71" t="s">
        <v>148</v>
      </c>
      <c r="D12" s="8">
        <f t="shared" si="0"/>
        <v>105</v>
      </c>
    </row>
    <row r="13" spans="1:4" ht="14.5">
      <c r="A13" s="8">
        <f t="shared" si="1"/>
        <v>106</v>
      </c>
      <c r="B13" s="68" t="s">
        <v>29</v>
      </c>
      <c r="C13" s="71" t="s">
        <v>149</v>
      </c>
      <c r="D13" s="8">
        <f t="shared" si="0"/>
        <v>106</v>
      </c>
    </row>
    <row r="14" spans="1:4" ht="14.5">
      <c r="A14" s="8">
        <f t="shared" si="1"/>
        <v>107</v>
      </c>
      <c r="B14" s="68" t="s">
        <v>30</v>
      </c>
      <c r="C14" s="71" t="s">
        <v>150</v>
      </c>
      <c r="D14" s="8">
        <f t="shared" si="0"/>
        <v>107</v>
      </c>
    </row>
    <row r="15" spans="1:4" ht="14.5">
      <c r="A15" s="8">
        <f t="shared" si="1"/>
        <v>108</v>
      </c>
      <c r="B15" s="68" t="s">
        <v>31</v>
      </c>
      <c r="C15" s="71" t="s">
        <v>151</v>
      </c>
      <c r="D15" s="8">
        <f t="shared" si="0"/>
        <v>108</v>
      </c>
    </row>
    <row r="16" spans="1:4" ht="14.5">
      <c r="A16" s="8">
        <f t="shared" si="1"/>
        <v>109</v>
      </c>
      <c r="B16" s="68" t="s">
        <v>32</v>
      </c>
      <c r="C16" s="71" t="s">
        <v>152</v>
      </c>
      <c r="D16" s="8">
        <f t="shared" si="0"/>
        <v>109</v>
      </c>
    </row>
    <row r="17" spans="1:4" ht="14.5">
      <c r="A17" s="8">
        <f t="shared" si="1"/>
        <v>110</v>
      </c>
      <c r="B17" s="68" t="s">
        <v>33</v>
      </c>
      <c r="C17" s="71" t="s">
        <v>153</v>
      </c>
      <c r="D17" s="8">
        <f t="shared" si="0"/>
        <v>110</v>
      </c>
    </row>
    <row r="18" spans="1:4" ht="14.5">
      <c r="A18" s="8">
        <f t="shared" si="1"/>
        <v>111</v>
      </c>
      <c r="B18" s="68" t="s">
        <v>34</v>
      </c>
      <c r="C18" s="71" t="s">
        <v>154</v>
      </c>
      <c r="D18" s="8">
        <f t="shared" si="0"/>
        <v>111</v>
      </c>
    </row>
    <row r="19" spans="1:4" ht="14.5">
      <c r="A19" s="8">
        <f t="shared" si="1"/>
        <v>112</v>
      </c>
      <c r="B19" s="68" t="s">
        <v>48</v>
      </c>
      <c r="C19" s="71" t="s">
        <v>155</v>
      </c>
      <c r="D19" s="8">
        <f t="shared" si="0"/>
        <v>112</v>
      </c>
    </row>
    <row r="20" spans="1:4" ht="14.5">
      <c r="A20" s="8">
        <f t="shared" si="1"/>
        <v>113</v>
      </c>
      <c r="B20" s="68" t="s">
        <v>49</v>
      </c>
      <c r="C20" s="71" t="s">
        <v>156</v>
      </c>
      <c r="D20" s="8">
        <f t="shared" si="0"/>
        <v>113</v>
      </c>
    </row>
    <row r="21" spans="1:4" ht="14.5">
      <c r="A21" s="8">
        <f t="shared" si="1"/>
        <v>114</v>
      </c>
      <c r="B21" s="68" t="s">
        <v>42</v>
      </c>
      <c r="C21" s="71" t="s">
        <v>157</v>
      </c>
      <c r="D21" s="8">
        <f t="shared" si="0"/>
        <v>114</v>
      </c>
    </row>
    <row r="22" spans="1:4" ht="14.5">
      <c r="A22" s="8">
        <f t="shared" si="1"/>
        <v>115</v>
      </c>
      <c r="B22" s="68" t="s">
        <v>43</v>
      </c>
      <c r="C22" s="71" t="s">
        <v>158</v>
      </c>
      <c r="D22" s="8">
        <f t="shared" si="0"/>
        <v>115</v>
      </c>
    </row>
    <row r="23" spans="1:4" ht="14.5">
      <c r="A23" s="8">
        <f t="shared" si="1"/>
        <v>116</v>
      </c>
      <c r="B23" s="68" t="s">
        <v>50</v>
      </c>
      <c r="C23" s="71" t="s">
        <v>159</v>
      </c>
      <c r="D23" s="8">
        <f t="shared" si="0"/>
        <v>116</v>
      </c>
    </row>
    <row r="24" spans="1:4" ht="14.5">
      <c r="A24" s="8">
        <f t="shared" si="1"/>
        <v>117</v>
      </c>
      <c r="B24" s="68" t="s">
        <v>51</v>
      </c>
      <c r="C24" s="71" t="s">
        <v>160</v>
      </c>
      <c r="D24" s="8">
        <f t="shared" si="0"/>
        <v>117</v>
      </c>
    </row>
    <row r="25" spans="1:4" ht="14.5">
      <c r="A25" s="8">
        <f t="shared" si="1"/>
        <v>118</v>
      </c>
      <c r="B25" s="68" t="s">
        <v>52</v>
      </c>
      <c r="C25" s="71" t="s">
        <v>161</v>
      </c>
      <c r="D25" s="8">
        <f t="shared" si="0"/>
        <v>118</v>
      </c>
    </row>
    <row r="26" spans="1:4" ht="14.5">
      <c r="A26" s="8">
        <f t="shared" si="1"/>
        <v>119</v>
      </c>
      <c r="B26" s="68" t="s">
        <v>53</v>
      </c>
      <c r="C26" s="71" t="s">
        <v>162</v>
      </c>
      <c r="D26" s="8">
        <f t="shared" si="0"/>
        <v>119</v>
      </c>
    </row>
    <row r="27" spans="1:4" ht="14.5">
      <c r="A27" s="8">
        <f t="shared" si="1"/>
        <v>120</v>
      </c>
      <c r="B27" s="68" t="s">
        <v>39</v>
      </c>
      <c r="C27" s="71" t="s">
        <v>163</v>
      </c>
      <c r="D27" s="8">
        <f t="shared" si="0"/>
        <v>120</v>
      </c>
    </row>
    <row r="28" spans="1:4" ht="14.5">
      <c r="A28" s="8">
        <f t="shared" si="1"/>
        <v>121</v>
      </c>
      <c r="B28" s="68" t="s">
        <v>54</v>
      </c>
      <c r="C28" s="71" t="s">
        <v>164</v>
      </c>
      <c r="D28" s="8">
        <f t="shared" si="0"/>
        <v>121</v>
      </c>
    </row>
    <row r="29" spans="1:4" ht="14.5">
      <c r="A29" s="8">
        <f t="shared" si="1"/>
        <v>122</v>
      </c>
      <c r="B29" s="68" t="s">
        <v>55</v>
      </c>
      <c r="C29" s="71" t="s">
        <v>165</v>
      </c>
      <c r="D29" s="8">
        <f t="shared" si="0"/>
        <v>122</v>
      </c>
    </row>
    <row r="30" spans="1:4" ht="14.5">
      <c r="A30" s="8">
        <f t="shared" si="1"/>
        <v>123</v>
      </c>
      <c r="B30" s="68" t="s">
        <v>57</v>
      </c>
      <c r="C30" s="71" t="s">
        <v>166</v>
      </c>
      <c r="D30" s="8">
        <f t="shared" si="0"/>
        <v>123</v>
      </c>
    </row>
    <row r="31" spans="1:4" ht="14.5">
      <c r="A31" s="8">
        <f t="shared" si="1"/>
        <v>124</v>
      </c>
      <c r="B31" s="68" t="s">
        <v>58</v>
      </c>
      <c r="C31" s="71" t="s">
        <v>167</v>
      </c>
      <c r="D31" s="8">
        <f t="shared" si="0"/>
        <v>124</v>
      </c>
    </row>
    <row r="32" spans="1:4" ht="14.5">
      <c r="A32" s="8">
        <f t="shared" si="1"/>
        <v>125</v>
      </c>
      <c r="B32" s="68" t="s">
        <v>59</v>
      </c>
      <c r="C32" s="71" t="s">
        <v>168</v>
      </c>
      <c r="D32" s="8">
        <f t="shared" si="0"/>
        <v>125</v>
      </c>
    </row>
    <row r="33" spans="1:4" ht="14.5">
      <c r="A33" s="8">
        <f t="shared" si="1"/>
        <v>126</v>
      </c>
      <c r="B33" s="68" t="s">
        <v>60</v>
      </c>
      <c r="C33" s="71" t="s">
        <v>169</v>
      </c>
      <c r="D33" s="8">
        <f t="shared" si="0"/>
        <v>126</v>
      </c>
    </row>
    <row r="34" spans="1:4" ht="14.5">
      <c r="A34" s="8">
        <f t="shared" si="1"/>
        <v>127</v>
      </c>
      <c r="B34" s="68" t="s">
        <v>61</v>
      </c>
      <c r="C34" s="71" t="s">
        <v>170</v>
      </c>
      <c r="D34" s="8">
        <f t="shared" si="0"/>
        <v>127</v>
      </c>
    </row>
    <row r="35" spans="1:4" ht="14.5">
      <c r="A35" s="8">
        <f t="shared" si="1"/>
        <v>128</v>
      </c>
      <c r="B35" s="68" t="s">
        <v>62</v>
      </c>
      <c r="C35" s="71" t="s">
        <v>171</v>
      </c>
      <c r="D35" s="8">
        <f t="shared" si="0"/>
        <v>128</v>
      </c>
    </row>
    <row r="36" spans="1:4" ht="14.5">
      <c r="A36" s="8">
        <f t="shared" si="1"/>
        <v>129</v>
      </c>
      <c r="B36" s="68" t="s">
        <v>63</v>
      </c>
      <c r="C36" s="71" t="s">
        <v>172</v>
      </c>
      <c r="D36" s="8">
        <f t="shared" si="0"/>
        <v>129</v>
      </c>
    </row>
    <row r="37" spans="1:4" ht="14.5">
      <c r="A37" s="8">
        <f t="shared" si="1"/>
        <v>130</v>
      </c>
      <c r="B37" s="68" t="s">
        <v>64</v>
      </c>
      <c r="C37" s="71" t="s">
        <v>173</v>
      </c>
      <c r="D37" s="8">
        <f t="shared" si="0"/>
        <v>130</v>
      </c>
    </row>
    <row r="38" spans="1:4" ht="14.5">
      <c r="A38" s="8">
        <f t="shared" si="1"/>
        <v>131</v>
      </c>
      <c r="B38" s="68" t="s">
        <v>65</v>
      </c>
      <c r="C38" s="71" t="s">
        <v>174</v>
      </c>
      <c r="D38" s="8">
        <f t="shared" si="0"/>
        <v>131</v>
      </c>
    </row>
    <row r="39" spans="1:4" ht="14.5">
      <c r="A39" s="8">
        <f t="shared" si="1"/>
        <v>132</v>
      </c>
      <c r="B39" s="68" t="s">
        <v>66</v>
      </c>
      <c r="C39" s="71" t="s">
        <v>175</v>
      </c>
      <c r="D39" s="8">
        <f t="shared" si="0"/>
        <v>132</v>
      </c>
    </row>
    <row r="40" spans="1:4" ht="14.5">
      <c r="A40" s="8">
        <f t="shared" si="1"/>
        <v>133</v>
      </c>
      <c r="B40" s="68" t="s">
        <v>67</v>
      </c>
      <c r="C40" s="71" t="s">
        <v>176</v>
      </c>
      <c r="D40" s="8">
        <f t="shared" si="0"/>
        <v>133</v>
      </c>
    </row>
    <row r="41" spans="1:4" ht="14.5">
      <c r="A41" s="8">
        <f t="shared" si="1"/>
        <v>134</v>
      </c>
      <c r="B41" s="68" t="s">
        <v>68</v>
      </c>
      <c r="C41" s="71" t="s">
        <v>177</v>
      </c>
      <c r="D41" s="8">
        <f t="shared" si="0"/>
        <v>134</v>
      </c>
    </row>
    <row r="42" spans="1:4" ht="14.5">
      <c r="A42" s="8">
        <f t="shared" si="1"/>
        <v>135</v>
      </c>
      <c r="B42" s="68" t="s">
        <v>69</v>
      </c>
      <c r="C42" s="71" t="s">
        <v>178</v>
      </c>
      <c r="D42" s="8">
        <f t="shared" si="0"/>
        <v>135</v>
      </c>
    </row>
    <row r="43" spans="1:4" ht="14.5">
      <c r="A43" s="8">
        <f t="shared" si="1"/>
        <v>136</v>
      </c>
      <c r="B43" s="68" t="s">
        <v>179</v>
      </c>
      <c r="C43" s="71" t="s">
        <v>180</v>
      </c>
      <c r="D43" s="8">
        <f t="shared" si="0"/>
        <v>136</v>
      </c>
    </row>
    <row r="44" spans="1:4" ht="14.5">
      <c r="A44" s="8">
        <f t="shared" si="1"/>
        <v>137</v>
      </c>
      <c r="B44" s="68" t="s">
        <v>181</v>
      </c>
      <c r="C44" s="71" t="s">
        <v>182</v>
      </c>
      <c r="D44" s="8">
        <f t="shared" si="0"/>
        <v>137</v>
      </c>
    </row>
    <row r="45" spans="1:4" ht="14.5">
      <c r="A45" s="8">
        <f t="shared" si="1"/>
        <v>138</v>
      </c>
      <c r="B45" s="68" t="s">
        <v>183</v>
      </c>
      <c r="C45" s="71" t="s">
        <v>184</v>
      </c>
      <c r="D45" s="8">
        <f t="shared" si="0"/>
        <v>138</v>
      </c>
    </row>
    <row r="46" spans="1:4" ht="14.5">
      <c r="A46" s="8">
        <f t="shared" si="1"/>
        <v>139</v>
      </c>
      <c r="B46" s="68" t="s">
        <v>185</v>
      </c>
      <c r="C46" s="71" t="s">
        <v>186</v>
      </c>
      <c r="D46" s="8">
        <f t="shared" si="0"/>
        <v>139</v>
      </c>
    </row>
    <row r="47" spans="1:4" ht="14.5">
      <c r="A47" s="8">
        <f t="shared" si="1"/>
        <v>140</v>
      </c>
      <c r="B47" s="68" t="s">
        <v>187</v>
      </c>
      <c r="C47" s="71" t="s">
        <v>188</v>
      </c>
      <c r="D47" s="8">
        <f t="shared" si="0"/>
        <v>140</v>
      </c>
    </row>
    <row r="48" spans="1:4" ht="14.5">
      <c r="A48" s="8">
        <f t="shared" si="1"/>
        <v>141</v>
      </c>
      <c r="B48" s="68" t="s">
        <v>189</v>
      </c>
      <c r="C48" s="71" t="s">
        <v>190</v>
      </c>
      <c r="D48" s="8">
        <f t="shared" si="0"/>
        <v>141</v>
      </c>
    </row>
    <row r="49" spans="1:4" ht="14.5">
      <c r="A49" s="8">
        <f t="shared" si="1"/>
        <v>142</v>
      </c>
      <c r="B49" s="68" t="s">
        <v>191</v>
      </c>
      <c r="C49" s="71" t="s">
        <v>192</v>
      </c>
      <c r="D49" s="8">
        <f t="shared" si="0"/>
        <v>142</v>
      </c>
    </row>
    <row r="50" spans="1:4" ht="14.5">
      <c r="A50" s="8">
        <f t="shared" si="1"/>
        <v>143</v>
      </c>
      <c r="B50" s="68" t="s">
        <v>193</v>
      </c>
      <c r="C50" s="71" t="s">
        <v>194</v>
      </c>
      <c r="D50" s="8">
        <f t="shared" si="0"/>
        <v>143</v>
      </c>
    </row>
    <row r="51" spans="1:4" ht="14.5">
      <c r="A51" s="8">
        <f t="shared" si="1"/>
        <v>144</v>
      </c>
      <c r="B51" s="68" t="s">
        <v>195</v>
      </c>
      <c r="C51" s="71" t="s">
        <v>196</v>
      </c>
      <c r="D51" s="8">
        <f t="shared" si="0"/>
        <v>144</v>
      </c>
    </row>
    <row r="52" spans="1:4" ht="14.5">
      <c r="A52" s="8">
        <f t="shared" si="1"/>
        <v>145</v>
      </c>
      <c r="B52" s="68" t="s">
        <v>197</v>
      </c>
      <c r="C52" s="71" t="s">
        <v>198</v>
      </c>
      <c r="D52" s="8">
        <f t="shared" si="0"/>
        <v>145</v>
      </c>
    </row>
    <row r="53" spans="1:4" ht="14.5">
      <c r="A53" s="8">
        <f t="shared" si="1"/>
        <v>146</v>
      </c>
      <c r="B53" s="68" t="s">
        <v>199</v>
      </c>
      <c r="C53" s="71" t="s">
        <v>200</v>
      </c>
      <c r="D53" s="8">
        <f t="shared" si="0"/>
        <v>146</v>
      </c>
    </row>
    <row r="54" spans="1:4" ht="14.5">
      <c r="A54" s="8">
        <f t="shared" si="1"/>
        <v>147</v>
      </c>
      <c r="B54" s="68" t="s">
        <v>201</v>
      </c>
      <c r="C54" s="71" t="s">
        <v>202</v>
      </c>
      <c r="D54" s="8">
        <f t="shared" si="0"/>
        <v>147</v>
      </c>
    </row>
    <row r="55" spans="1:4" ht="14.5">
      <c r="A55" s="8">
        <f t="shared" si="1"/>
        <v>148</v>
      </c>
      <c r="B55" s="68" t="s">
        <v>203</v>
      </c>
      <c r="C55" s="71" t="s">
        <v>204</v>
      </c>
      <c r="D55" s="8">
        <f t="shared" si="0"/>
        <v>148</v>
      </c>
    </row>
    <row r="56" spans="1:4" ht="14.5">
      <c r="A56" s="8">
        <f t="shared" si="1"/>
        <v>149</v>
      </c>
      <c r="B56" s="68" t="s">
        <v>205</v>
      </c>
      <c r="C56" s="71" t="s">
        <v>206</v>
      </c>
      <c r="D56" s="8">
        <f t="shared" si="0"/>
        <v>149</v>
      </c>
    </row>
    <row r="57" spans="1:4" ht="14.5">
      <c r="A57" s="8">
        <f t="shared" si="1"/>
        <v>150</v>
      </c>
      <c r="B57" s="68" t="s">
        <v>207</v>
      </c>
      <c r="C57" s="71" t="s">
        <v>208</v>
      </c>
      <c r="D57" s="8">
        <f t="shared" si="0"/>
        <v>150</v>
      </c>
    </row>
    <row r="58" spans="1:4" ht="14.5">
      <c r="A58" s="8">
        <f t="shared" si="1"/>
        <v>151</v>
      </c>
      <c r="B58" s="68" t="s">
        <v>209</v>
      </c>
      <c r="C58" s="71" t="s">
        <v>210</v>
      </c>
      <c r="D58" s="8">
        <f t="shared" si="0"/>
        <v>151</v>
      </c>
    </row>
    <row r="59" spans="1:4" ht="14.5">
      <c r="A59" s="8">
        <f t="shared" si="1"/>
        <v>152</v>
      </c>
      <c r="B59" s="68" t="s">
        <v>211</v>
      </c>
      <c r="C59" s="71" t="s">
        <v>212</v>
      </c>
      <c r="D59" s="8">
        <f t="shared" si="0"/>
        <v>152</v>
      </c>
    </row>
    <row r="60" spans="1:4" ht="14.5">
      <c r="A60" s="8">
        <f t="shared" si="1"/>
        <v>153</v>
      </c>
      <c r="B60" s="68" t="s">
        <v>213</v>
      </c>
      <c r="C60" s="71" t="s">
        <v>214</v>
      </c>
      <c r="D60" s="8">
        <f t="shared" si="0"/>
        <v>153</v>
      </c>
    </row>
    <row r="61" spans="1:4" ht="14.5">
      <c r="A61" s="8">
        <f t="shared" si="1"/>
        <v>154</v>
      </c>
      <c r="B61" s="68" t="s">
        <v>215</v>
      </c>
      <c r="C61" s="71" t="s">
        <v>216</v>
      </c>
      <c r="D61" s="8">
        <f t="shared" si="0"/>
        <v>154</v>
      </c>
    </row>
    <row r="62" spans="1:4" ht="14.5">
      <c r="A62" s="8">
        <f t="shared" si="1"/>
        <v>155</v>
      </c>
      <c r="B62" s="68" t="s">
        <v>217</v>
      </c>
      <c r="C62" s="71" t="s">
        <v>218</v>
      </c>
      <c r="D62" s="8">
        <f t="shared" si="0"/>
        <v>155</v>
      </c>
    </row>
    <row r="63" spans="1:4" ht="14.5">
      <c r="A63" s="8">
        <f t="shared" si="1"/>
        <v>156</v>
      </c>
      <c r="B63" s="68" t="s">
        <v>219</v>
      </c>
      <c r="C63" s="71" t="s">
        <v>220</v>
      </c>
      <c r="D63" s="8">
        <f t="shared" si="0"/>
        <v>156</v>
      </c>
    </row>
    <row r="64" spans="1:4" ht="14.5">
      <c r="A64" s="8">
        <f t="shared" si="1"/>
        <v>157</v>
      </c>
      <c r="B64" s="68" t="s">
        <v>221</v>
      </c>
      <c r="C64" s="71" t="s">
        <v>222</v>
      </c>
      <c r="D64" s="8">
        <f t="shared" si="0"/>
        <v>157</v>
      </c>
    </row>
    <row r="65" spans="1:4" ht="14.5">
      <c r="A65" s="8">
        <f t="shared" si="1"/>
        <v>158</v>
      </c>
      <c r="B65" s="68" t="s">
        <v>44</v>
      </c>
      <c r="C65" s="71" t="s">
        <v>223</v>
      </c>
      <c r="D65" s="8">
        <f t="shared" si="0"/>
        <v>158</v>
      </c>
    </row>
    <row r="66" spans="1:4" ht="14.5">
      <c r="A66" s="8">
        <f t="shared" si="1"/>
        <v>159</v>
      </c>
      <c r="B66" s="68" t="s">
        <v>45</v>
      </c>
      <c r="C66" s="71" t="s">
        <v>224</v>
      </c>
      <c r="D66" s="8">
        <f t="shared" si="0"/>
        <v>159</v>
      </c>
    </row>
    <row r="67" spans="1:4" ht="14.5">
      <c r="A67" s="8">
        <f t="shared" si="1"/>
        <v>160</v>
      </c>
      <c r="B67" s="68" t="s">
        <v>70</v>
      </c>
      <c r="C67" s="71" t="s">
        <v>225</v>
      </c>
      <c r="D67" s="8">
        <f t="shared" si="0"/>
        <v>160</v>
      </c>
    </row>
  </sheetData>
  <mergeCells count="4">
    <mergeCell ref="A1:C1"/>
    <mergeCell ref="A2:C2"/>
    <mergeCell ref="A4:C4"/>
    <mergeCell ref="A3:C3"/>
  </mergeCells>
  <printOptions horizontalCentered="1"/>
  <pageMargins left="1" right="1" top="1" bottom="1" header="0.5" footer="0.5"/>
  <pageSetup orientation="landscape" scale="48" r:id="rId1"/>
  <headerFooter alignWithMargins="0">
    <oddHeader>&amp;RDocket No. ER20-2878-000, et al.- Annual Update RY2024
&amp;F</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C7F1-6B11-4EB8-ACF9-137D55B9D5D6}">
  <sheetPr>
    <pageSetUpPr fitToPage="1"/>
  </sheetPr>
  <dimension ref="A1:D60"/>
  <sheetViews>
    <sheetView showGridLines="0" tabSelected="1" view="pageBreakPreview" zoomScale="55" zoomScaleSheetLayoutView="55" workbookViewId="0" topLeftCell="A1">
      <selection pane="topLeft" activeCell="B39" sqref="B39:M39"/>
    </sheetView>
  </sheetViews>
  <sheetFormatPr defaultRowHeight="15"/>
  <cols>
    <col min="1" max="1" width="7" style="68" customWidth="1"/>
    <col min="2" max="2" width="14.1428571428571" style="68" customWidth="1"/>
    <col min="3" max="3" width="57.1428571428571" style="67" customWidth="1"/>
    <col min="4" max="4" width="7" style="67" customWidth="1"/>
    <col min="5" max="242" width="9.14285714285714" style="67"/>
    <col min="243" max="243" width="4.42857142857143" style="67" customWidth="1"/>
    <col min="244" max="244" width="85.2857142857143" style="67" customWidth="1"/>
    <col min="245" max="245" width="9.85714285714286" style="67" customWidth="1"/>
    <col min="246" max="498" width="9.14285714285714" style="67"/>
    <col min="499" max="499" width="4.42857142857143" style="67" customWidth="1"/>
    <col min="500" max="500" width="85.2857142857143" style="67" customWidth="1"/>
    <col min="501" max="501" width="9.85714285714286" style="67" customWidth="1"/>
    <col min="502" max="754" width="9.14285714285714" style="67"/>
    <col min="755" max="755" width="4.42857142857143" style="67" customWidth="1"/>
    <col min="756" max="756" width="85.2857142857143" style="67" customWidth="1"/>
    <col min="757" max="757" width="9.85714285714286" style="67" customWidth="1"/>
    <col min="758" max="1010" width="9.14285714285714" style="67"/>
    <col min="1011" max="1011" width="4.42857142857143" style="67" customWidth="1"/>
    <col min="1012" max="1012" width="85.2857142857143" style="67" customWidth="1"/>
    <col min="1013" max="1013" width="9.85714285714286" style="67" customWidth="1"/>
    <col min="1014" max="1266" width="9.14285714285714" style="67"/>
    <col min="1267" max="1267" width="4.42857142857143" style="67" customWidth="1"/>
    <col min="1268" max="1268" width="85.2857142857143" style="67" customWidth="1"/>
    <col min="1269" max="1269" width="9.85714285714286" style="67" customWidth="1"/>
    <col min="1270" max="1522" width="9.14285714285714" style="67"/>
    <col min="1523" max="1523" width="4.42857142857143" style="67" customWidth="1"/>
    <col min="1524" max="1524" width="85.2857142857143" style="67" customWidth="1"/>
    <col min="1525" max="1525" width="9.85714285714286" style="67" customWidth="1"/>
    <col min="1526" max="1778" width="9.14285714285714" style="67"/>
    <col min="1779" max="1779" width="4.42857142857143" style="67" customWidth="1"/>
    <col min="1780" max="1780" width="85.2857142857143" style="67" customWidth="1"/>
    <col min="1781" max="1781" width="9.85714285714286" style="67" customWidth="1"/>
    <col min="1782" max="2034" width="9.14285714285714" style="67"/>
    <col min="2035" max="2035" width="4.42857142857143" style="67" customWidth="1"/>
    <col min="2036" max="2036" width="85.2857142857143" style="67" customWidth="1"/>
    <col min="2037" max="2037" width="9.85714285714286" style="67" customWidth="1"/>
    <col min="2038" max="2290" width="9.14285714285714" style="67"/>
    <col min="2291" max="2291" width="4.42857142857143" style="67" customWidth="1"/>
    <col min="2292" max="2292" width="85.2857142857143" style="67" customWidth="1"/>
    <col min="2293" max="2293" width="9.85714285714286" style="67" customWidth="1"/>
    <col min="2294" max="2546" width="9.14285714285714" style="67"/>
    <col min="2547" max="2547" width="4.42857142857143" style="67" customWidth="1"/>
    <col min="2548" max="2548" width="85.2857142857143" style="67" customWidth="1"/>
    <col min="2549" max="2549" width="9.85714285714286" style="67" customWidth="1"/>
    <col min="2550" max="2802" width="9.14285714285714" style="67"/>
    <col min="2803" max="2803" width="4.42857142857143" style="67" customWidth="1"/>
    <col min="2804" max="2804" width="85.2857142857143" style="67" customWidth="1"/>
    <col min="2805" max="2805" width="9.85714285714286" style="67" customWidth="1"/>
    <col min="2806" max="3058" width="9.14285714285714" style="67"/>
    <col min="3059" max="3059" width="4.42857142857143" style="67" customWidth="1"/>
    <col min="3060" max="3060" width="85.2857142857143" style="67" customWidth="1"/>
    <col min="3061" max="3061" width="9.85714285714286" style="67" customWidth="1"/>
    <col min="3062" max="3314" width="9.14285714285714" style="67"/>
    <col min="3315" max="3315" width="4.42857142857143" style="67" customWidth="1"/>
    <col min="3316" max="3316" width="85.2857142857143" style="67" customWidth="1"/>
    <col min="3317" max="3317" width="9.85714285714286" style="67" customWidth="1"/>
    <col min="3318" max="3570" width="9.14285714285714" style="67"/>
    <col min="3571" max="3571" width="4.42857142857143" style="67" customWidth="1"/>
    <col min="3572" max="3572" width="85.2857142857143" style="67" customWidth="1"/>
    <col min="3573" max="3573" width="9.85714285714286" style="67" customWidth="1"/>
    <col min="3574" max="3826" width="9.14285714285714" style="67"/>
    <col min="3827" max="3827" width="4.42857142857143" style="67" customWidth="1"/>
    <col min="3828" max="3828" width="85.2857142857143" style="67" customWidth="1"/>
    <col min="3829" max="3829" width="9.85714285714286" style="67" customWidth="1"/>
    <col min="3830" max="4082" width="9.14285714285714" style="67"/>
    <col min="4083" max="4083" width="4.42857142857143" style="67" customWidth="1"/>
    <col min="4084" max="4084" width="85.2857142857143" style="67" customWidth="1"/>
    <col min="4085" max="4085" width="9.85714285714286" style="67" customWidth="1"/>
    <col min="4086" max="4338" width="9.14285714285714" style="67"/>
    <col min="4339" max="4339" width="4.42857142857143" style="67" customWidth="1"/>
    <col min="4340" max="4340" width="85.2857142857143" style="67" customWidth="1"/>
    <col min="4341" max="4341" width="9.85714285714286" style="67" customWidth="1"/>
    <col min="4342" max="4594" width="9.14285714285714" style="67"/>
    <col min="4595" max="4595" width="4.42857142857143" style="67" customWidth="1"/>
    <col min="4596" max="4596" width="85.2857142857143" style="67" customWidth="1"/>
    <col min="4597" max="4597" width="9.85714285714286" style="67" customWidth="1"/>
    <col min="4598" max="4850" width="9.14285714285714" style="67"/>
    <col min="4851" max="4851" width="4.42857142857143" style="67" customWidth="1"/>
    <col min="4852" max="4852" width="85.2857142857143" style="67" customWidth="1"/>
    <col min="4853" max="4853" width="9.85714285714286" style="67" customWidth="1"/>
    <col min="4854" max="5106" width="9.14285714285714" style="67"/>
    <col min="5107" max="5107" width="4.42857142857143" style="67" customWidth="1"/>
    <col min="5108" max="5108" width="85.2857142857143" style="67" customWidth="1"/>
    <col min="5109" max="5109" width="9.85714285714286" style="67" customWidth="1"/>
    <col min="5110" max="5362" width="9.14285714285714" style="67"/>
    <col min="5363" max="5363" width="4.42857142857143" style="67" customWidth="1"/>
    <col min="5364" max="5364" width="85.2857142857143" style="67" customWidth="1"/>
    <col min="5365" max="5365" width="9.85714285714286" style="67" customWidth="1"/>
    <col min="5366" max="5618" width="9.14285714285714" style="67"/>
    <col min="5619" max="5619" width="4.42857142857143" style="67" customWidth="1"/>
    <col min="5620" max="5620" width="85.2857142857143" style="67" customWidth="1"/>
    <col min="5621" max="5621" width="9.85714285714286" style="67" customWidth="1"/>
    <col min="5622" max="5874" width="9.14285714285714" style="67"/>
    <col min="5875" max="5875" width="4.42857142857143" style="67" customWidth="1"/>
    <col min="5876" max="5876" width="85.2857142857143" style="67" customWidth="1"/>
    <col min="5877" max="5877" width="9.85714285714286" style="67" customWidth="1"/>
    <col min="5878" max="6130" width="9.14285714285714" style="67"/>
    <col min="6131" max="6131" width="4.42857142857143" style="67" customWidth="1"/>
    <col min="6132" max="6132" width="85.2857142857143" style="67" customWidth="1"/>
    <col min="6133" max="6133" width="9.85714285714286" style="67" customWidth="1"/>
    <col min="6134" max="6386" width="9.14285714285714" style="67"/>
    <col min="6387" max="6387" width="4.42857142857143" style="67" customWidth="1"/>
    <col min="6388" max="6388" width="85.2857142857143" style="67" customWidth="1"/>
    <col min="6389" max="6389" width="9.85714285714286" style="67" customWidth="1"/>
    <col min="6390" max="6642" width="9.14285714285714" style="67"/>
    <col min="6643" max="6643" width="4.42857142857143" style="67" customWidth="1"/>
    <col min="6644" max="6644" width="85.2857142857143" style="67" customWidth="1"/>
    <col min="6645" max="6645" width="9.85714285714286" style="67" customWidth="1"/>
    <col min="6646" max="6898" width="9.14285714285714" style="67"/>
    <col min="6899" max="6899" width="4.42857142857143" style="67" customWidth="1"/>
    <col min="6900" max="6900" width="85.2857142857143" style="67" customWidth="1"/>
    <col min="6901" max="6901" width="9.85714285714286" style="67" customWidth="1"/>
    <col min="6902" max="7154" width="9.14285714285714" style="67"/>
    <col min="7155" max="7155" width="4.42857142857143" style="67" customWidth="1"/>
    <col min="7156" max="7156" width="85.2857142857143" style="67" customWidth="1"/>
    <col min="7157" max="7157" width="9.85714285714286" style="67" customWidth="1"/>
    <col min="7158" max="7410" width="9.14285714285714" style="67"/>
    <col min="7411" max="7411" width="4.42857142857143" style="67" customWidth="1"/>
    <col min="7412" max="7412" width="85.2857142857143" style="67" customWidth="1"/>
    <col min="7413" max="7413" width="9.85714285714286" style="67" customWidth="1"/>
    <col min="7414" max="7666" width="9.14285714285714" style="67"/>
    <col min="7667" max="7667" width="4.42857142857143" style="67" customWidth="1"/>
    <col min="7668" max="7668" width="85.2857142857143" style="67" customWidth="1"/>
    <col min="7669" max="7669" width="9.85714285714286" style="67" customWidth="1"/>
    <col min="7670" max="7922" width="9.14285714285714" style="67"/>
    <col min="7923" max="7923" width="4.42857142857143" style="67" customWidth="1"/>
    <col min="7924" max="7924" width="85.2857142857143" style="67" customWidth="1"/>
    <col min="7925" max="7925" width="9.85714285714286" style="67" customWidth="1"/>
    <col min="7926" max="8178" width="9.14285714285714" style="67"/>
    <col min="8179" max="8179" width="4.42857142857143" style="67" customWidth="1"/>
    <col min="8180" max="8180" width="85.2857142857143" style="67" customWidth="1"/>
    <col min="8181" max="8181" width="9.85714285714286" style="67" customWidth="1"/>
    <col min="8182" max="8434" width="9.14285714285714" style="67"/>
    <col min="8435" max="8435" width="4.42857142857143" style="67" customWidth="1"/>
    <col min="8436" max="8436" width="85.2857142857143" style="67" customWidth="1"/>
    <col min="8437" max="8437" width="9.85714285714286" style="67" customWidth="1"/>
    <col min="8438" max="8690" width="9.14285714285714" style="67"/>
    <col min="8691" max="8691" width="4.42857142857143" style="67" customWidth="1"/>
    <col min="8692" max="8692" width="85.2857142857143" style="67" customWidth="1"/>
    <col min="8693" max="8693" width="9.85714285714286" style="67" customWidth="1"/>
    <col min="8694" max="8946" width="9.14285714285714" style="67"/>
    <col min="8947" max="8947" width="4.42857142857143" style="67" customWidth="1"/>
    <col min="8948" max="8948" width="85.2857142857143" style="67" customWidth="1"/>
    <col min="8949" max="8949" width="9.85714285714286" style="67" customWidth="1"/>
    <col min="8950" max="9202" width="9.14285714285714" style="67"/>
    <col min="9203" max="9203" width="4.42857142857143" style="67" customWidth="1"/>
    <col min="9204" max="9204" width="85.2857142857143" style="67" customWidth="1"/>
    <col min="9205" max="9205" width="9.85714285714286" style="67" customWidth="1"/>
    <col min="9206" max="9458" width="9.14285714285714" style="67"/>
    <col min="9459" max="9459" width="4.42857142857143" style="67" customWidth="1"/>
    <col min="9460" max="9460" width="85.2857142857143" style="67" customWidth="1"/>
    <col min="9461" max="9461" width="9.85714285714286" style="67" customWidth="1"/>
    <col min="9462" max="9714" width="9.14285714285714" style="67"/>
    <col min="9715" max="9715" width="4.42857142857143" style="67" customWidth="1"/>
    <col min="9716" max="9716" width="85.2857142857143" style="67" customWidth="1"/>
    <col min="9717" max="9717" width="9.85714285714286" style="67" customWidth="1"/>
    <col min="9718" max="9970" width="9.14285714285714" style="67"/>
    <col min="9971" max="9971" width="4.42857142857143" style="67" customWidth="1"/>
    <col min="9972" max="9972" width="85.2857142857143" style="67" customWidth="1"/>
    <col min="9973" max="9973" width="9.85714285714286" style="67" customWidth="1"/>
    <col min="9974" max="10226" width="9.14285714285714" style="67"/>
    <col min="10227" max="10227" width="4.42857142857143" style="67" customWidth="1"/>
    <col min="10228" max="10228" width="85.2857142857143" style="67" customWidth="1"/>
    <col min="10229" max="10229" width="9.85714285714286" style="67" customWidth="1"/>
    <col min="10230" max="10482" width="9.14285714285714" style="67"/>
    <col min="10483" max="10483" width="4.42857142857143" style="67" customWidth="1"/>
    <col min="10484" max="10484" width="85.2857142857143" style="67" customWidth="1"/>
    <col min="10485" max="10485" width="9.85714285714286" style="67" customWidth="1"/>
    <col min="10486" max="10738" width="9.14285714285714" style="67"/>
    <col min="10739" max="10739" width="4.42857142857143" style="67" customWidth="1"/>
    <col min="10740" max="10740" width="85.2857142857143" style="67" customWidth="1"/>
    <col min="10741" max="10741" width="9.85714285714286" style="67" customWidth="1"/>
    <col min="10742" max="10994" width="9.14285714285714" style="67"/>
    <col min="10995" max="10995" width="4.42857142857143" style="67" customWidth="1"/>
    <col min="10996" max="10996" width="85.2857142857143" style="67" customWidth="1"/>
    <col min="10997" max="10997" width="9.85714285714286" style="67" customWidth="1"/>
    <col min="10998" max="11250" width="9.14285714285714" style="67"/>
    <col min="11251" max="11251" width="4.42857142857143" style="67" customWidth="1"/>
    <col min="11252" max="11252" width="85.2857142857143" style="67" customWidth="1"/>
    <col min="11253" max="11253" width="9.85714285714286" style="67" customWidth="1"/>
    <col min="11254" max="11506" width="9.14285714285714" style="67"/>
    <col min="11507" max="11507" width="4.42857142857143" style="67" customWidth="1"/>
    <col min="11508" max="11508" width="85.2857142857143" style="67" customWidth="1"/>
    <col min="11509" max="11509" width="9.85714285714286" style="67" customWidth="1"/>
    <col min="11510" max="11762" width="9.14285714285714" style="67"/>
    <col min="11763" max="11763" width="4.42857142857143" style="67" customWidth="1"/>
    <col min="11764" max="11764" width="85.2857142857143" style="67" customWidth="1"/>
    <col min="11765" max="11765" width="9.85714285714286" style="67" customWidth="1"/>
    <col min="11766" max="12018" width="9.14285714285714" style="67"/>
    <col min="12019" max="12019" width="4.42857142857143" style="67" customWidth="1"/>
    <col min="12020" max="12020" width="85.2857142857143" style="67" customWidth="1"/>
    <col min="12021" max="12021" width="9.85714285714286" style="67" customWidth="1"/>
    <col min="12022" max="12274" width="9.14285714285714" style="67"/>
    <col min="12275" max="12275" width="4.42857142857143" style="67" customWidth="1"/>
    <col min="12276" max="12276" width="85.2857142857143" style="67" customWidth="1"/>
    <col min="12277" max="12277" width="9.85714285714286" style="67" customWidth="1"/>
    <col min="12278" max="12530" width="9.14285714285714" style="67"/>
    <col min="12531" max="12531" width="4.42857142857143" style="67" customWidth="1"/>
    <col min="12532" max="12532" width="85.2857142857143" style="67" customWidth="1"/>
    <col min="12533" max="12533" width="9.85714285714286" style="67" customWidth="1"/>
    <col min="12534" max="12786" width="9.14285714285714" style="67"/>
    <col min="12787" max="12787" width="4.42857142857143" style="67" customWidth="1"/>
    <col min="12788" max="12788" width="85.2857142857143" style="67" customWidth="1"/>
    <col min="12789" max="12789" width="9.85714285714286" style="67" customWidth="1"/>
    <col min="12790" max="13042" width="9.14285714285714" style="67"/>
    <col min="13043" max="13043" width="4.42857142857143" style="67" customWidth="1"/>
    <col min="13044" max="13044" width="85.2857142857143" style="67" customWidth="1"/>
    <col min="13045" max="13045" width="9.85714285714286" style="67" customWidth="1"/>
    <col min="13046" max="13298" width="9.14285714285714" style="67"/>
    <col min="13299" max="13299" width="4.42857142857143" style="67" customWidth="1"/>
    <col min="13300" max="13300" width="85.2857142857143" style="67" customWidth="1"/>
    <col min="13301" max="13301" width="9.85714285714286" style="67" customWidth="1"/>
    <col min="13302" max="13554" width="9.14285714285714" style="67"/>
    <col min="13555" max="13555" width="4.42857142857143" style="67" customWidth="1"/>
    <col min="13556" max="13556" width="85.2857142857143" style="67" customWidth="1"/>
    <col min="13557" max="13557" width="9.85714285714286" style="67" customWidth="1"/>
    <col min="13558" max="13810" width="9.14285714285714" style="67"/>
    <col min="13811" max="13811" width="4.42857142857143" style="67" customWidth="1"/>
    <col min="13812" max="13812" width="85.2857142857143" style="67" customWidth="1"/>
    <col min="13813" max="13813" width="9.85714285714286" style="67" customWidth="1"/>
    <col min="13814" max="14066" width="9.14285714285714" style="67"/>
    <col min="14067" max="14067" width="4.42857142857143" style="67" customWidth="1"/>
    <col min="14068" max="14068" width="85.2857142857143" style="67" customWidth="1"/>
    <col min="14069" max="14069" width="9.85714285714286" style="67" customWidth="1"/>
    <col min="14070" max="14322" width="9.14285714285714" style="67"/>
    <col min="14323" max="14323" width="4.42857142857143" style="67" customWidth="1"/>
    <col min="14324" max="14324" width="85.2857142857143" style="67" customWidth="1"/>
    <col min="14325" max="14325" width="9.85714285714286" style="67" customWidth="1"/>
    <col min="14326" max="14578" width="9.14285714285714" style="67"/>
    <col min="14579" max="14579" width="4.42857142857143" style="67" customWidth="1"/>
    <col min="14580" max="14580" width="85.2857142857143" style="67" customWidth="1"/>
    <col min="14581" max="14581" width="9.85714285714286" style="67" customWidth="1"/>
    <col min="14582" max="14834" width="9.14285714285714" style="67"/>
    <col min="14835" max="14835" width="4.42857142857143" style="67" customWidth="1"/>
    <col min="14836" max="14836" width="85.2857142857143" style="67" customWidth="1"/>
    <col min="14837" max="14837" width="9.85714285714286" style="67" customWidth="1"/>
    <col min="14838" max="15090" width="9.14285714285714" style="67"/>
    <col min="15091" max="15091" width="4.42857142857143" style="67" customWidth="1"/>
    <col min="15092" max="15092" width="85.2857142857143" style="67" customWidth="1"/>
    <col min="15093" max="15093" width="9.85714285714286" style="67" customWidth="1"/>
    <col min="15094" max="15346" width="9.14285714285714" style="67"/>
    <col min="15347" max="15347" width="4.42857142857143" style="67" customWidth="1"/>
    <col min="15348" max="15348" width="85.2857142857143" style="67" customWidth="1"/>
    <col min="15349" max="15349" width="9.85714285714286" style="67" customWidth="1"/>
    <col min="15350" max="15602" width="9.14285714285714" style="67"/>
    <col min="15603" max="15603" width="4.42857142857143" style="67" customWidth="1"/>
    <col min="15604" max="15604" width="85.2857142857143" style="67" customWidth="1"/>
    <col min="15605" max="15605" width="9.85714285714286" style="67" customWidth="1"/>
    <col min="15606" max="15858" width="9.14285714285714" style="67"/>
    <col min="15859" max="15859" width="4.42857142857143" style="67" customWidth="1"/>
    <col min="15860" max="15860" width="85.2857142857143" style="67" customWidth="1"/>
    <col min="15861" max="15861" width="9.85714285714286" style="67" customWidth="1"/>
    <col min="15862" max="16114" width="9.14285714285714" style="67"/>
    <col min="16115" max="16115" width="4.42857142857143" style="67" customWidth="1"/>
    <col min="16116" max="16116" width="85.2857142857143" style="67" customWidth="1"/>
    <col min="16117" max="16117" width="9.85714285714286" style="67" customWidth="1"/>
    <col min="16118" max="16384" width="9.14285714285714" style="67"/>
  </cols>
  <sheetData>
    <row r="1" spans="1:3" ht="14.5">
      <c r="A1" s="97" t="s">
        <v>133</v>
      </c>
      <c r="B1" s="97"/>
      <c r="C1" s="97"/>
    </row>
    <row r="2" spans="1:3" ht="14.5">
      <c r="A2" s="97" t="str">
        <f>ToC!A2</f>
        <v>WDT3 Rate Year 2023</v>
      </c>
      <c r="B2" s="97"/>
      <c r="C2" s="97"/>
    </row>
    <row r="3" spans="1:4" ht="14.5">
      <c r="A3" s="97" t="s">
        <v>284</v>
      </c>
      <c r="B3" s="97"/>
      <c r="C3" s="97"/>
      <c r="D3" s="68"/>
    </row>
    <row r="4" spans="1:4" ht="14.5">
      <c r="A4" s="97" t="s">
        <v>285</v>
      </c>
      <c r="B4" s="97"/>
      <c r="C4" s="97"/>
      <c r="D4" s="68"/>
    </row>
    <row r="5" ht="14.5"/>
    <row r="6" spans="1:4" ht="14.5">
      <c r="A6" s="69" t="s">
        <v>71</v>
      </c>
      <c r="B6" s="69" t="s">
        <v>226</v>
      </c>
      <c r="C6" s="69" t="s">
        <v>227</v>
      </c>
      <c r="D6" s="69" t="s">
        <v>71</v>
      </c>
    </row>
    <row r="7" spans="1:4" ht="14.5">
      <c r="A7" s="8">
        <v>100</v>
      </c>
      <c r="B7" s="68">
        <v>101</v>
      </c>
      <c r="C7" s="71" t="s">
        <v>228</v>
      </c>
      <c r="D7" s="8">
        <f>A7</f>
        <v>100</v>
      </c>
    </row>
    <row r="8" spans="1:4" ht="14.5">
      <c r="A8" s="8">
        <f>A7+1</f>
        <v>101</v>
      </c>
      <c r="B8" s="68">
        <v>102</v>
      </c>
      <c r="C8" s="71" t="s">
        <v>229</v>
      </c>
      <c r="D8" s="8">
        <f t="shared" si="0" ref="D8:D60">A8</f>
        <v>101</v>
      </c>
    </row>
    <row r="9" spans="1:4" ht="14.5">
      <c r="A9" s="8">
        <f t="shared" si="1" ref="A9:A60">A8+1</f>
        <v>102</v>
      </c>
      <c r="B9" s="68">
        <v>106</v>
      </c>
      <c r="C9" s="71" t="s">
        <v>230</v>
      </c>
      <c r="D9" s="8">
        <f t="shared" si="0"/>
        <v>102</v>
      </c>
    </row>
    <row r="10" spans="1:4" ht="14.5">
      <c r="A10" s="8">
        <f t="shared" si="1"/>
        <v>103</v>
      </c>
      <c r="B10" s="68">
        <v>120</v>
      </c>
      <c r="C10" s="71" t="s">
        <v>231</v>
      </c>
      <c r="D10" s="8">
        <f t="shared" si="0"/>
        <v>103</v>
      </c>
    </row>
    <row r="11" spans="1:4" ht="14.5">
      <c r="A11" s="8">
        <f t="shared" si="1"/>
        <v>104</v>
      </c>
      <c r="B11" s="68">
        <v>121</v>
      </c>
      <c r="C11" s="71" t="s">
        <v>232</v>
      </c>
      <c r="D11" s="8">
        <f t="shared" si="0"/>
        <v>104</v>
      </c>
    </row>
    <row r="12" spans="1:4" ht="14.5">
      <c r="A12" s="8">
        <f t="shared" si="1"/>
        <v>105</v>
      </c>
      <c r="B12" s="68">
        <v>130</v>
      </c>
      <c r="C12" s="71" t="s">
        <v>233</v>
      </c>
      <c r="D12" s="8">
        <f t="shared" si="0"/>
        <v>105</v>
      </c>
    </row>
    <row r="13" spans="1:4" ht="14.5">
      <c r="A13" s="8">
        <f t="shared" si="1"/>
        <v>106</v>
      </c>
      <c r="B13" s="68">
        <v>131</v>
      </c>
      <c r="C13" s="71" t="s">
        <v>234</v>
      </c>
      <c r="D13" s="8">
        <f t="shared" si="0"/>
        <v>106</v>
      </c>
    </row>
    <row r="14" spans="1:4" ht="14.5">
      <c r="A14" s="8">
        <f t="shared" si="1"/>
        <v>107</v>
      </c>
      <c r="B14" s="68">
        <v>133</v>
      </c>
      <c r="C14" s="71" t="s">
        <v>235</v>
      </c>
      <c r="D14" s="8">
        <f t="shared" si="0"/>
        <v>107</v>
      </c>
    </row>
    <row r="15" spans="1:4" ht="14.5">
      <c r="A15" s="8">
        <f t="shared" si="1"/>
        <v>108</v>
      </c>
      <c r="B15" s="68">
        <v>134</v>
      </c>
      <c r="C15" s="71" t="s">
        <v>236</v>
      </c>
      <c r="D15" s="8">
        <f t="shared" si="0"/>
        <v>108</v>
      </c>
    </row>
    <row r="16" spans="1:4" ht="14.5">
      <c r="A16" s="8">
        <f t="shared" si="1"/>
        <v>109</v>
      </c>
      <c r="B16" s="68">
        <v>135</v>
      </c>
      <c r="C16" s="71" t="s">
        <v>237</v>
      </c>
      <c r="D16" s="8">
        <f t="shared" si="0"/>
        <v>109</v>
      </c>
    </row>
    <row r="17" spans="1:4" ht="14.5">
      <c r="A17" s="8">
        <f t="shared" si="1"/>
        <v>110</v>
      </c>
      <c r="B17" s="68">
        <v>138</v>
      </c>
      <c r="C17" s="71" t="s">
        <v>238</v>
      </c>
      <c r="D17" s="8">
        <f t="shared" si="0"/>
        <v>110</v>
      </c>
    </row>
    <row r="18" spans="1:4" ht="14.5">
      <c r="A18" s="8">
        <f t="shared" si="1"/>
        <v>111</v>
      </c>
      <c r="B18" s="68">
        <v>140</v>
      </c>
      <c r="C18" s="71" t="s">
        <v>239</v>
      </c>
      <c r="D18" s="8">
        <f t="shared" si="0"/>
        <v>111</v>
      </c>
    </row>
    <row r="19" spans="1:4" ht="14.5">
      <c r="A19" s="8">
        <f t="shared" si="1"/>
        <v>112</v>
      </c>
      <c r="B19" s="68">
        <v>141</v>
      </c>
      <c r="C19" s="71" t="s">
        <v>240</v>
      </c>
      <c r="D19" s="8">
        <f t="shared" si="0"/>
        <v>112</v>
      </c>
    </row>
    <row r="20" spans="1:4" ht="14.5">
      <c r="A20" s="8">
        <f t="shared" si="1"/>
        <v>113</v>
      </c>
      <c r="B20" s="5">
        <v>200</v>
      </c>
      <c r="C20" s="77" t="s">
        <v>241</v>
      </c>
      <c r="D20" s="8">
        <f t="shared" si="0"/>
        <v>113</v>
      </c>
    </row>
    <row r="21" spans="1:4" ht="14.5">
      <c r="A21" s="8">
        <f t="shared" si="1"/>
        <v>114</v>
      </c>
      <c r="B21" s="5">
        <v>201</v>
      </c>
      <c r="C21" s="77" t="s">
        <v>242</v>
      </c>
      <c r="D21" s="8">
        <f t="shared" si="0"/>
        <v>114</v>
      </c>
    </row>
    <row r="22" spans="1:4" ht="14.5">
      <c r="A22" s="8">
        <f t="shared" si="1"/>
        <v>115</v>
      </c>
      <c r="B22" s="5">
        <v>202</v>
      </c>
      <c r="C22" s="77" t="s">
        <v>243</v>
      </c>
      <c r="D22" s="8">
        <f t="shared" si="0"/>
        <v>115</v>
      </c>
    </row>
    <row r="23" spans="1:4" ht="14.5">
      <c r="A23" s="8">
        <f t="shared" si="1"/>
        <v>116</v>
      </c>
      <c r="B23" s="68">
        <v>203</v>
      </c>
      <c r="C23" s="71" t="s">
        <v>244</v>
      </c>
      <c r="D23" s="8">
        <f t="shared" si="0"/>
        <v>116</v>
      </c>
    </row>
    <row r="24" spans="1:4" ht="14.5">
      <c r="A24" s="8">
        <f t="shared" si="1"/>
        <v>117</v>
      </c>
      <c r="B24" s="68">
        <v>204</v>
      </c>
      <c r="C24" s="71" t="s">
        <v>245</v>
      </c>
      <c r="D24" s="8">
        <f t="shared" si="0"/>
        <v>117</v>
      </c>
    </row>
    <row r="25" spans="1:4" ht="14.5">
      <c r="A25" s="8">
        <f t="shared" si="1"/>
        <v>118</v>
      </c>
      <c r="B25" s="68">
        <v>300</v>
      </c>
      <c r="C25" s="71" t="s">
        <v>246</v>
      </c>
      <c r="D25" s="8">
        <f t="shared" si="0"/>
        <v>118</v>
      </c>
    </row>
    <row r="26" spans="1:4" ht="14.5">
      <c r="A26" s="8">
        <f t="shared" si="1"/>
        <v>119</v>
      </c>
      <c r="B26" s="68">
        <v>301</v>
      </c>
      <c r="C26" s="71" t="s">
        <v>247</v>
      </c>
      <c r="D26" s="8">
        <f t="shared" si="0"/>
        <v>119</v>
      </c>
    </row>
    <row r="27" spans="1:4" ht="14.5">
      <c r="A27" s="8">
        <f t="shared" si="1"/>
        <v>120</v>
      </c>
      <c r="B27" s="68">
        <v>302</v>
      </c>
      <c r="C27" s="71" t="s">
        <v>248</v>
      </c>
      <c r="D27" s="8">
        <f t="shared" si="0"/>
        <v>120</v>
      </c>
    </row>
    <row r="28" spans="1:4" ht="14.5">
      <c r="A28" s="8">
        <f t="shared" si="1"/>
        <v>121</v>
      </c>
      <c r="B28" s="68">
        <v>303</v>
      </c>
      <c r="C28" s="71" t="s">
        <v>249</v>
      </c>
      <c r="D28" s="8">
        <f t="shared" si="0"/>
        <v>121</v>
      </c>
    </row>
    <row r="29" spans="1:4" ht="14.5">
      <c r="A29" s="8">
        <f t="shared" si="1"/>
        <v>122</v>
      </c>
      <c r="B29" s="68">
        <v>304</v>
      </c>
      <c r="C29" s="71" t="s">
        <v>250</v>
      </c>
      <c r="D29" s="8">
        <f t="shared" si="0"/>
        <v>122</v>
      </c>
    </row>
    <row r="30" spans="1:4" ht="14.5">
      <c r="A30" s="8">
        <f t="shared" si="1"/>
        <v>123</v>
      </c>
      <c r="B30" s="68">
        <v>313</v>
      </c>
      <c r="C30" s="71" t="s">
        <v>251</v>
      </c>
      <c r="D30" s="8">
        <f t="shared" si="0"/>
        <v>123</v>
      </c>
    </row>
    <row r="31" spans="1:4" ht="14.5">
      <c r="A31" s="8">
        <f t="shared" si="1"/>
        <v>124</v>
      </c>
      <c r="B31" s="68">
        <v>320</v>
      </c>
      <c r="C31" s="71" t="s">
        <v>252</v>
      </c>
      <c r="D31" s="8">
        <f t="shared" si="0"/>
        <v>124</v>
      </c>
    </row>
    <row r="32" spans="1:4" ht="14.5">
      <c r="A32" s="8">
        <f t="shared" si="1"/>
        <v>125</v>
      </c>
      <c r="B32" s="68">
        <v>322</v>
      </c>
      <c r="C32" s="71" t="s">
        <v>253</v>
      </c>
      <c r="D32" s="8">
        <f t="shared" si="0"/>
        <v>125</v>
      </c>
    </row>
    <row r="33" spans="1:4" ht="14.5">
      <c r="A33" s="8">
        <f t="shared" si="1"/>
        <v>126</v>
      </c>
      <c r="B33" s="68">
        <v>324</v>
      </c>
      <c r="C33" s="71" t="s">
        <v>254</v>
      </c>
      <c r="D33" s="8">
        <f t="shared" si="0"/>
        <v>126</v>
      </c>
    </row>
    <row r="34" spans="1:4" ht="14.5">
      <c r="A34" s="8">
        <f t="shared" si="1"/>
        <v>127</v>
      </c>
      <c r="B34" s="68">
        <v>400</v>
      </c>
      <c r="C34" s="71" t="s">
        <v>255</v>
      </c>
      <c r="D34" s="8">
        <f t="shared" si="0"/>
        <v>127</v>
      </c>
    </row>
    <row r="35" spans="1:4" ht="14.5">
      <c r="A35" s="8">
        <f t="shared" si="1"/>
        <v>128</v>
      </c>
      <c r="B35" s="68">
        <v>401</v>
      </c>
      <c r="C35" s="71" t="s">
        <v>256</v>
      </c>
      <c r="D35" s="8">
        <f t="shared" si="0"/>
        <v>128</v>
      </c>
    </row>
    <row r="36" spans="1:4" ht="14.5">
      <c r="A36" s="8">
        <f t="shared" si="1"/>
        <v>129</v>
      </c>
      <c r="B36" s="68">
        <v>500</v>
      </c>
      <c r="C36" s="71" t="s">
        <v>257</v>
      </c>
      <c r="D36" s="8">
        <f t="shared" si="0"/>
        <v>129</v>
      </c>
    </row>
    <row r="37" spans="1:4" ht="14.5">
      <c r="A37" s="8">
        <f t="shared" si="1"/>
        <v>130</v>
      </c>
      <c r="B37" s="68">
        <v>501</v>
      </c>
      <c r="C37" s="71" t="s">
        <v>258</v>
      </c>
      <c r="D37" s="8">
        <f t="shared" si="0"/>
        <v>130</v>
      </c>
    </row>
    <row r="38" spans="1:4" ht="14.5">
      <c r="A38" s="8">
        <f t="shared" si="1"/>
        <v>131</v>
      </c>
      <c r="B38" s="68">
        <v>510</v>
      </c>
      <c r="C38" s="71" t="s">
        <v>259</v>
      </c>
      <c r="D38" s="8">
        <f t="shared" si="0"/>
        <v>131</v>
      </c>
    </row>
    <row r="39" spans="1:4" ht="14.5">
      <c r="A39" s="8">
        <f t="shared" si="1"/>
        <v>132</v>
      </c>
      <c r="B39" s="68">
        <v>511</v>
      </c>
      <c r="C39" s="71" t="s">
        <v>260</v>
      </c>
      <c r="D39" s="8">
        <f t="shared" si="0"/>
        <v>132</v>
      </c>
    </row>
    <row r="40" spans="1:4" ht="14.5">
      <c r="A40" s="8">
        <f t="shared" si="1"/>
        <v>133</v>
      </c>
      <c r="B40" s="68">
        <v>512</v>
      </c>
      <c r="C40" s="71" t="s">
        <v>261</v>
      </c>
      <c r="D40" s="8">
        <f t="shared" si="0"/>
        <v>133</v>
      </c>
    </row>
    <row r="41" spans="1:4" ht="14.5">
      <c r="A41" s="8">
        <f t="shared" si="1"/>
        <v>134</v>
      </c>
      <c r="B41" s="68">
        <v>513</v>
      </c>
      <c r="C41" s="71" t="s">
        <v>262</v>
      </c>
      <c r="D41" s="8">
        <f t="shared" si="0"/>
        <v>134</v>
      </c>
    </row>
    <row r="42" spans="1:4" ht="14.5">
      <c r="A42" s="8">
        <f t="shared" si="1"/>
        <v>135</v>
      </c>
      <c r="B42" s="68">
        <v>520</v>
      </c>
      <c r="C42" s="71" t="s">
        <v>263</v>
      </c>
      <c r="D42" s="8">
        <f t="shared" si="0"/>
        <v>135</v>
      </c>
    </row>
    <row r="43" spans="1:4" ht="14.5">
      <c r="A43" s="8">
        <f t="shared" si="1"/>
        <v>136</v>
      </c>
      <c r="B43" s="68">
        <v>521</v>
      </c>
      <c r="C43" s="71" t="s">
        <v>264</v>
      </c>
      <c r="D43" s="8">
        <f t="shared" si="0"/>
        <v>136</v>
      </c>
    </row>
    <row r="44" spans="1:4" ht="14.5">
      <c r="A44" s="8">
        <f t="shared" si="1"/>
        <v>137</v>
      </c>
      <c r="B44" s="68">
        <v>522</v>
      </c>
      <c r="C44" s="71" t="s">
        <v>265</v>
      </c>
      <c r="D44" s="8">
        <f t="shared" si="0"/>
        <v>137</v>
      </c>
    </row>
    <row r="45" spans="1:4" ht="14.5">
      <c r="A45" s="8">
        <f t="shared" si="1"/>
        <v>138</v>
      </c>
      <c r="B45" s="68">
        <v>523</v>
      </c>
      <c r="C45" s="71" t="s">
        <v>266</v>
      </c>
      <c r="D45" s="8">
        <f t="shared" si="0"/>
        <v>138</v>
      </c>
    </row>
    <row r="46" spans="1:4" ht="14.5">
      <c r="A46" s="8">
        <f t="shared" si="1"/>
        <v>139</v>
      </c>
      <c r="B46" s="68">
        <v>524</v>
      </c>
      <c r="C46" s="71" t="s">
        <v>267</v>
      </c>
      <c r="D46" s="8">
        <f t="shared" si="0"/>
        <v>139</v>
      </c>
    </row>
    <row r="47" spans="1:4" ht="14.5">
      <c r="A47" s="8">
        <f t="shared" si="1"/>
        <v>140</v>
      </c>
      <c r="B47" s="68">
        <v>525</v>
      </c>
      <c r="C47" s="71" t="s">
        <v>268</v>
      </c>
      <c r="D47" s="8">
        <f t="shared" si="0"/>
        <v>140</v>
      </c>
    </row>
    <row r="48" spans="1:4" ht="14.5">
      <c r="A48" s="8">
        <f t="shared" si="1"/>
        <v>141</v>
      </c>
      <c r="B48" s="68">
        <v>526</v>
      </c>
      <c r="C48" s="71" t="s">
        <v>269</v>
      </c>
      <c r="D48" s="8">
        <f t="shared" si="0"/>
        <v>141</v>
      </c>
    </row>
    <row r="49" spans="1:4" ht="14.5">
      <c r="A49" s="8">
        <f t="shared" si="1"/>
        <v>142</v>
      </c>
      <c r="B49" s="68">
        <v>527</v>
      </c>
      <c r="C49" s="71" t="s">
        <v>270</v>
      </c>
      <c r="D49" s="8">
        <f t="shared" si="0"/>
        <v>142</v>
      </c>
    </row>
    <row r="50" spans="1:4" ht="14.5">
      <c r="A50" s="8">
        <f t="shared" si="1"/>
        <v>143</v>
      </c>
      <c r="B50" s="68">
        <v>540</v>
      </c>
      <c r="C50" s="71" t="s">
        <v>271</v>
      </c>
      <c r="D50" s="8">
        <f t="shared" si="0"/>
        <v>143</v>
      </c>
    </row>
    <row r="51" spans="1:4" ht="14.5">
      <c r="A51" s="8">
        <f t="shared" si="1"/>
        <v>144</v>
      </c>
      <c r="B51" s="68">
        <v>600</v>
      </c>
      <c r="C51" s="71" t="s">
        <v>272</v>
      </c>
      <c r="D51" s="8">
        <f t="shared" si="0"/>
        <v>144</v>
      </c>
    </row>
    <row r="52" spans="1:4" ht="14.5">
      <c r="A52" s="8">
        <f t="shared" si="1"/>
        <v>145</v>
      </c>
      <c r="B52" s="68">
        <v>601</v>
      </c>
      <c r="C52" s="71" t="s">
        <v>273</v>
      </c>
      <c r="D52" s="8">
        <f t="shared" si="0"/>
        <v>145</v>
      </c>
    </row>
    <row r="53" spans="1:4" ht="14.5">
      <c r="A53" s="8">
        <f t="shared" si="1"/>
        <v>146</v>
      </c>
      <c r="B53" s="68">
        <v>602</v>
      </c>
      <c r="C53" s="71" t="s">
        <v>274</v>
      </c>
      <c r="D53" s="8">
        <f t="shared" si="0"/>
        <v>146</v>
      </c>
    </row>
    <row r="54" spans="1:4" ht="14.5">
      <c r="A54" s="8">
        <f t="shared" si="1"/>
        <v>147</v>
      </c>
      <c r="B54" s="68">
        <v>603</v>
      </c>
      <c r="C54" s="71" t="s">
        <v>275</v>
      </c>
      <c r="D54" s="8">
        <f t="shared" si="0"/>
        <v>147</v>
      </c>
    </row>
    <row r="55" spans="1:4" ht="14.5">
      <c r="A55" s="8">
        <f t="shared" si="1"/>
        <v>148</v>
      </c>
      <c r="B55" s="68">
        <v>612</v>
      </c>
      <c r="C55" s="71" t="s">
        <v>276</v>
      </c>
      <c r="D55" s="8">
        <f t="shared" si="0"/>
        <v>148</v>
      </c>
    </row>
    <row r="56" spans="1:4" ht="14.5">
      <c r="A56" s="8">
        <f t="shared" si="1"/>
        <v>149</v>
      </c>
      <c r="B56" s="68">
        <v>700</v>
      </c>
      <c r="C56" s="71" t="s">
        <v>277</v>
      </c>
      <c r="D56" s="8">
        <f t="shared" si="0"/>
        <v>149</v>
      </c>
    </row>
    <row r="57" spans="1:4" ht="14.5">
      <c r="A57" s="8">
        <f t="shared" si="1"/>
        <v>150</v>
      </c>
      <c r="B57" s="68">
        <v>701</v>
      </c>
      <c r="C57" s="71" t="s">
        <v>278</v>
      </c>
      <c r="D57" s="8">
        <f t="shared" si="0"/>
        <v>150</v>
      </c>
    </row>
    <row r="58" spans="1:4" ht="14.5">
      <c r="A58" s="8">
        <f t="shared" si="1"/>
        <v>151</v>
      </c>
      <c r="B58" s="68">
        <v>800</v>
      </c>
      <c r="C58" s="71" t="s">
        <v>279</v>
      </c>
      <c r="D58" s="8">
        <f t="shared" si="0"/>
        <v>151</v>
      </c>
    </row>
    <row r="59" spans="1:4" ht="14.5">
      <c r="A59" s="8">
        <f t="shared" si="1"/>
        <v>152</v>
      </c>
      <c r="B59" s="68">
        <v>801</v>
      </c>
      <c r="C59" s="71" t="s">
        <v>280</v>
      </c>
      <c r="D59" s="8">
        <f t="shared" si="0"/>
        <v>152</v>
      </c>
    </row>
    <row r="60" spans="1:4" ht="14.5">
      <c r="A60" s="8">
        <f t="shared" si="1"/>
        <v>153</v>
      </c>
      <c r="B60" s="68">
        <v>802</v>
      </c>
      <c r="C60" s="71" t="s">
        <v>281</v>
      </c>
      <c r="D60" s="8">
        <f t="shared" si="0"/>
        <v>153</v>
      </c>
    </row>
  </sheetData>
  <mergeCells count="4">
    <mergeCell ref="A1:C1"/>
    <mergeCell ref="A2:C2"/>
    <mergeCell ref="A4:C4"/>
    <mergeCell ref="A3:C3"/>
  </mergeCells>
  <printOptions horizontalCentered="1"/>
  <pageMargins left="1" right="1" top="1" bottom="1" header="0.5" footer="0.5"/>
  <pageSetup orientation="landscape" scale="53" r:id="rId1"/>
  <headerFooter alignWithMargins="0">
    <oddHeader>&amp;RDocket No. ER20-2878-000, et al.- Annual Update RY2024
&amp;F</oddHeader>
  </headerFooter>
  <customProperties>
    <customPr name="_pios_id" r:id="rId2"/>
  </customPropertie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E3609C5199AE40B0C8A1B9586D8961" ma:contentTypeVersion="17" ma:contentTypeDescription="Create a new document." ma:contentTypeScope="" ma:versionID="2c9672caac81e3695069e593100cd45d">
  <xsd:schema xmlns:xsd="http://www.w3.org/2001/XMLSchema" xmlns:xs="http://www.w3.org/2001/XMLSchema" xmlns:p="http://schemas.microsoft.com/office/2006/metadata/properties" xmlns:ns2="97e57212-3e02-407f-8b2d-05f7d7f19b15" xmlns:ns3="54d2ddc9-e9d1-4372-9b24-6a2b5c99b697" xmlns:ns4="e88bc686-2a5a-4a8c-98ae-cb9429efaf58" targetNamespace="http://schemas.microsoft.com/office/2006/metadata/properties" ma:root="true" ma:fieldsID="3e8df36792ddf9a89cfb384edeabdc99" ns2:_="" ns3:_="" ns4:_="">
    <xsd:import namespace="97e57212-3e02-407f-8b2d-05f7d7f19b15"/>
    <xsd:import namespace="54d2ddc9-e9d1-4372-9b24-6a2b5c99b697"/>
    <xsd:import namespace="e88bc686-2a5a-4a8c-98ae-cb9429efaf5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4d2ddc9-e9d1-4372-9b24-6a2b5c99b69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LastSyncTimeStamp="2020-01-27T23:41:31.003Z"/>
</file>

<file path=customXml/itemProps1.xml><?xml version="1.0" encoding="utf-8"?>
<ds:datastoreItem xmlns:ds="http://schemas.openxmlformats.org/officeDocument/2006/customXml" ds:itemID="{1C8386D4-07A3-4C94-85C5-5CACEF097BDD}">
  <ds:schemaRefs>
    <ds:schemaRef ds:uri="http://purl.org/dc/terms/"/>
    <ds:schemaRef ds:uri="e88bc686-2a5a-4a8c-98ae-cb9429efaf58"/>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4d2ddc9-e9d1-4372-9b24-6a2b5c99b697"/>
    <ds:schemaRef ds:uri="97e57212-3e02-407f-8b2d-05f7d7f19b15"/>
    <ds:schemaRef ds:uri="http://www.w3.org/XML/1998/namespace"/>
  </ds:schemaRefs>
</ds:datastoreItem>
</file>

<file path=customXml/itemProps2.xml><?xml version="1.0" encoding="utf-8"?>
<ds:datastoreItem xmlns:ds="http://schemas.openxmlformats.org/officeDocument/2006/customXml" ds:itemID="{43348AB6-D3EA-4813-9D0B-BAC9D3DD2899}">
  <ds:schemaRefs>
    <ds:schemaRef ds:uri="http://schemas.microsoft.com/sharepoint/v3/contenttype/forms"/>
  </ds:schemaRefs>
</ds:datastoreItem>
</file>

<file path=customXml/itemProps3.xml><?xml version="1.0" encoding="utf-8"?>
<ds:datastoreItem xmlns:ds="http://schemas.openxmlformats.org/officeDocument/2006/customXml" ds:itemID="{E4CDF55A-7CD3-46D8-8EC4-938B62358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4d2ddc9-e9d1-4372-9b24-6a2b5c99b697"/>
    <ds:schemaRef ds:uri="e88bc686-2a5a-4a8c-98ae-cb9429ef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F35FCD-8191-4629-A515-0A4F651E48A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ContentTypeId">
    <vt:lpwstr>0x01010074E3609C5199AE40B0C8A1B9586D8961</vt:lpwstr>
  </property>
</Properties>
</file>