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1" documentId="11_C5EF1C91777F8CB1BACAFB2BD047E1DBE824EC20" xr6:coauthVersionLast="47" xr6:coauthVersionMax="47" xr10:uidLastSave="{92E0477C-D147-4408-B5F2-44B95B42A76A}"/>
  <bookViews>
    <workbookView xWindow="-25410" yWindow="-4583" windowWidth="25365" windowHeight="14790" tabRatio="523" activeTab="5" xr2:uid="{00000000-000D-0000-FFFF-FFFF00000000}"/>
  </bookViews>
  <sheets>
    <sheet name="ToC" sheetId="12" r:id="rId1"/>
    <sheet name="1" sheetId="1" r:id="rId2"/>
    <sheet name="2" sheetId="2" r:id="rId3"/>
    <sheet name="3" sheetId="3" r:id="rId4"/>
    <sheet name="4" sheetId="9" r:id="rId5"/>
    <sheet name="5" sheetId="15" r:id="rId6"/>
    <sheet name="6" sheetId="11" r:id="rId7"/>
    <sheet name="7" sheetId="13" r:id="rId8"/>
    <sheet name="8" sheetId="14" r:id="rId9"/>
  </sheets>
  <definedNames>
    <definedName name="______________foo4" localSheetId="2">{"Summary","1",FALSE,"Summary"}</definedName>
    <definedName name="______________foo4" localSheetId="4">{"Summary","1",FALSE,"Summary"}</definedName>
    <definedName name="______________foo4" localSheetId="5">{"Summary","1",FALSE,"Summary"}</definedName>
    <definedName name="______________foo4" localSheetId="6">{"Summary","1",FALSE,"Summary"}</definedName>
    <definedName name="______________foo4">{"Summary","1",FALSE,"Summary"}</definedName>
    <definedName name="__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_foo4" localSheetId="2">{"Summary","1",FALSE,"Summary"}</definedName>
    <definedName name="_____________foo4" localSheetId="4">{"Summary","1",FALSE,"Summary"}</definedName>
    <definedName name="_____________foo4" localSheetId="5">{"Summary","1",FALSE,"Summary"}</definedName>
    <definedName name="_____________foo4" localSheetId="6">{"Summary","1",FALSE,"Summary"}</definedName>
    <definedName name="_____________foo4">{"Summary","1",FALSE,"Summary"}</definedName>
    <definedName name="_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_foo4" localSheetId="2">{"Summary","1",FALSE,"Summary"}</definedName>
    <definedName name="____________foo4" localSheetId="4">{"Summary","1",FALSE,"Summary"}</definedName>
    <definedName name="____________foo4" localSheetId="5">{"Summary","1",FALSE,"Summary"}</definedName>
    <definedName name="____________foo4" localSheetId="6">{"Summary","1",FALSE,"Summary"}</definedName>
    <definedName name="____________foo4">{"Summary","1",FALSE,"Summary"}</definedName>
    <definedName name="_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_foo4" localSheetId="2">{"Summary","1",FALSE,"Summary"}</definedName>
    <definedName name="___________foo4" localSheetId="4">{"Summary","1",FALSE,"Summary"}</definedName>
    <definedName name="___________foo4" localSheetId="5">{"Summary","1",FALSE,"Summary"}</definedName>
    <definedName name="___________foo4" localSheetId="6">{"Summary","1",FALSE,"Summary"}</definedName>
    <definedName name="___________foo4">{"Summary","1",FALSE,"Summary"}</definedName>
    <definedName name="_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_foo4" localSheetId="2">{"Summary","1",FALSE,"Summary"}</definedName>
    <definedName name="__________foo4" localSheetId="4">{"Summary","1",FALSE,"Summary"}</definedName>
    <definedName name="__________foo4" localSheetId="5">{"Summary","1",FALSE,"Summary"}</definedName>
    <definedName name="__________foo4" localSheetId="6">{"Summary","1",FALSE,"Summary"}</definedName>
    <definedName name="__________foo4">{"Summary","1",FALSE,"Summary"}</definedName>
    <definedName name="_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_foo4" localSheetId="2">{"Summary","1",FALSE,"Summary"}</definedName>
    <definedName name="_________foo4" localSheetId="4">{"Summary","1",FALSE,"Summary"}</definedName>
    <definedName name="_________foo4" localSheetId="5">{"Summary","1",FALSE,"Summary"}</definedName>
    <definedName name="_________foo4" localSheetId="6">{"Summary","1",FALSE,"Summary"}</definedName>
    <definedName name="_________foo4" localSheetId="7">{"Summary","1",FALSE,"Summary"}</definedName>
    <definedName name="_________foo4">{"Summary","1",FALSE,"Summary"}</definedName>
    <definedName name="_________lfjldjfldjlfjldj" localSheetId="2">{"Summary","1",FALSE,"Summary"}</definedName>
    <definedName name="_________lfjldjfldjlfjldj">{"Summary","1",FALSE,"Summary"}</definedName>
    <definedName name="_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_foo4" localSheetId="2">{"Summary","1",FALSE,"Summary"}</definedName>
    <definedName name="________foo4" localSheetId="4">{"Summary","1",FALSE,"Summary"}</definedName>
    <definedName name="________foo4" localSheetId="5">{"Summary","1",FALSE,"Summary"}</definedName>
    <definedName name="________foo4" localSheetId="6">{"Summary","1",FALSE,"Summary"}</definedName>
    <definedName name="________foo4">{"Summary","1",FALSE,"Summary"}</definedName>
    <definedName name="_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_foo4" localSheetId="2">{"Summary","1",FALSE,"Summary"}</definedName>
    <definedName name="_______foo4" localSheetId="4">{"Summary","1",FALSE,"Summary"}</definedName>
    <definedName name="_______foo4" localSheetId="5">{"Summary","1",FALSE,"Summary"}</definedName>
    <definedName name="_______foo4" localSheetId="6">{"Summary","1",FALSE,"Summary"}</definedName>
    <definedName name="_______foo4" localSheetId="7">{"Summary","1",FALSE,"Summary"}</definedName>
    <definedName name="_______foo4">{"Summary","1",FALSE,"Summary"}</definedName>
    <definedName name="_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_foo4" localSheetId="2">{"Summary","1",FALSE,"Summary"}</definedName>
    <definedName name="______foo4" localSheetId="4">{"Summary","1",FALSE,"Summary"}</definedName>
    <definedName name="______foo4" localSheetId="5">{"Summary","1",FALSE,"Summary"}</definedName>
    <definedName name="______foo4" localSheetId="6">{"Summary","1",FALSE,"Summary"}</definedName>
    <definedName name="______foo4" localSheetId="7">{"Summary","1",FALSE,"Summary"}</definedName>
    <definedName name="______foo4">{"Summary","1",FALSE,"Summary"}</definedName>
    <definedName name="_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_foo4" localSheetId="2">{"Summary","1",FALSE,"Summary"}</definedName>
    <definedName name="_____foo4" localSheetId="4">{"Summary","1",FALSE,"Summary"}</definedName>
    <definedName name="_____foo4" localSheetId="5">{"Summary","1",FALSE,"Summary"}</definedName>
    <definedName name="_____foo4" localSheetId="6">{"Summary","1",FALSE,"Summary"}</definedName>
    <definedName name="_____foo4" localSheetId="7">{"Summary","1",FALSE,"Summary"}</definedName>
    <definedName name="_____foo4">{"Summary","1",FALSE,"Summary"}</definedName>
    <definedName name="_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_foo4" localSheetId="2">{"Summary","1",FALSE,"Summary"}</definedName>
    <definedName name="____foo4" localSheetId="4">{"Summary","1",FALSE,"Summary"}</definedName>
    <definedName name="____foo4" localSheetId="5">{"Summary","1",FALSE,"Summary"}</definedName>
    <definedName name="____foo4" localSheetId="6">{"Summary","1",FALSE,"Summary"}</definedName>
    <definedName name="____foo4" localSheetId="7">{"Summary","1",FALSE,"Summary"}</definedName>
    <definedName name="____foo4">{"Summary","1",FALSE,"Summary"}</definedName>
    <definedName name="_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_foo4" localSheetId="2">{"Summary","1",FALSE,"Summary"}</definedName>
    <definedName name="___foo4" localSheetId="4">{"Summary","1",FALSE,"Summary"}</definedName>
    <definedName name="___foo4" localSheetId="5">{"Summary","1",FALSE,"Summary"}</definedName>
    <definedName name="___foo4" localSheetId="6">{"Summary","1",FALSE,"Summary"}</definedName>
    <definedName name="___foo4" localSheetId="7">{"Summary","1",FALSE,"Summary"}</definedName>
    <definedName name="___foo4">{"Summary","1",FALSE,"Summary"}</definedName>
    <definedName name="_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4" localSheetId="2">{"Summary","1",FALSE,"Summary"}</definedName>
    <definedName name="__foo4" localSheetId="4">{"Summary","1",FALSE,"Summary"}</definedName>
    <definedName name="__foo4" localSheetId="5">{"Summary","1",FALSE,"Summary"}</definedName>
    <definedName name="__foo4" localSheetId="6">{"Summary","1",FALSE,"Summary"}</definedName>
    <definedName name="__foo4" localSheetId="7">{"Summary","1",FALSE,"Summary"}</definedName>
    <definedName name="__foo4">{"Summary","1",FALSE,"Summary"}</definedName>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sList">0</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0</definedName>
    <definedName name="_AtRisk_SimSetting_StdRecalcWithoutRiskStatic">0</definedName>
    <definedName name="_AtRisk_SimSetting_StdRecalcWithoutRiskStaticPercentile">0.5</definedName>
    <definedName name="_foo1"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4" localSheetId="2">{"Summary","1",FALSE,"Summary"}</definedName>
    <definedName name="_foo4" localSheetId="4">{"Summary","1",FALSE,"Summary"}</definedName>
    <definedName name="_foo4" localSheetId="5">{"Summary","1",FALSE,"Summary"}</definedName>
    <definedName name="_foo4" localSheetId="6">{"Summary","1",FALSE,"Summary"}</definedName>
    <definedName name="_foo4" localSheetId="7">{"Summary","1",FALSE,"Summary"}</definedName>
    <definedName name="_foo4">{"Summary","1",FALSE,"Summary"}</definedName>
    <definedName name="_Order">0</definedName>
    <definedName name="_Order1">255</definedName>
    <definedName name="_Order2">255</definedName>
    <definedName name="_prelim"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prelim">{"Spreadsheet9-16","9",FALSE,"Scenarios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Regression_Int">1</definedName>
    <definedName name="ADF_GMMa">44</definedName>
    <definedName name="AFRRCol">24</definedName>
    <definedName name="AS2DocOpenMode">"AS2DocumentEdit"</definedName>
    <definedName name="AvailPenaltyNAwhenRTRMRcall">51</definedName>
    <definedName name="BPCEnvironment" localSheetId="2">RIGHT(_xll.EVSVR(),LEN(_xll.EVSVR())-FIND("//",_xll.EVSVR())-1)</definedName>
    <definedName name="BPCEnvironment" localSheetId="5">RIGHT(_xll.EVSVR(),LEN(_xll.EVSVR())-FIND("//",_xll.EVSVR())-1)</definedName>
    <definedName name="BPCEnvironment" localSheetId="6">RIGHT(_xll.EVSVR(),LEN(_xll.EVSVR())-FIND("//",_xll.EVSVR())-1)</definedName>
    <definedName name="BPCEnvironment">RIGHT(_xll.EVSVR(),LEN(_xll.EVSVR())-FIND("//",_xll.EVSVR())-1)</definedName>
    <definedName name="CapacityCol">3</definedName>
    <definedName name="CapCostCol">25</definedName>
    <definedName name="CBWorkbookPriority">-652672306</definedName>
    <definedName name="CIQWBGuid">"5c45d50c-fbb0-4040-9a33-7ec34da71b69"</definedName>
    <definedName name="ConditionCol">26</definedName>
    <definedName name="CV">1.02</definedName>
    <definedName name="D1_A_col">32</definedName>
    <definedName name="D1_B_col">33</definedName>
    <definedName name="D1_C_col">34</definedName>
    <definedName name="D1_D_col">35</definedName>
    <definedName name="D1_E_col">36</definedName>
    <definedName name="df">1</definedName>
    <definedName name="DNisFinal">49</definedName>
    <definedName name="ED">"3W3Y8WU9D4KB8I8XZYLB5WWMT"</definedName>
    <definedName name="EPMWorkbookOptions_1">"rTAAAB+LCAAAAAAABADtW21vokoU/r7J/gfDd3kRfGuoGxbRmiAQwPZumoaMMFayCtwBa/vv74hYQWnXdV0jXpqmJXNe5szDc84ZcOS/vc5nlReIQtf3bgmGpIkK9Gzfcb3nW2IRTapMg/jW+fqFf/DRz7Hv/1SDCKuGFWznhTevoXtLTKMouKGo5XJJLlnSR89UjaYZ6p+hbNhTOAdV1wsj4NmQeLdyfm1F4FkrFV70PQ/aqzlNX1wgBL3o"</definedName>
    <definedName name="EPMWorkbookOptions_2">"3oXLWJgRd0EEklE8roA5XM/2PlME58ECufFUoxAiDcEJxP5sSOKAiI7V04bWd01UHhjaekyMkO3AcBqCgKbpGmnP/IVDBs+QtP35TQuPUVhEjQOberIetb6E/8pSX5Dx/wmYhfCJp1aRbOMSgmDm2iCF4cHxbXxkvaSGk2V34gh2Jl6DtcWvQn0ounMdB3pddw69MA7zY9VtiGFGB2sZU3/57kP0Zz7qRGgBeSpH8JlpvIocy73VJYaYEBF8"</definedName>
    <definedName name="EPMWorkbookOptions_3">"jXrgxUduhOOK78PaeE92gH3PRWGUCiBfvuPoPcqPATpUK6038tx/FzBeuagONUH5wVN5ws98rBHHaV2nGbbFpBzk3YvYVkUORB2ap9YXud7DYAbeNOQHEEVvHa7ZZmsTrlEdN8dMlavRzeq40WarTnvSBEwLAACd1cxZqxzHMggjA85whkNnCOdjXKhy1LKkzFXAKmv7FEyPCYhP5KMm6JJi3jGry77EWKKqGDh390w+cH3nQgSQPX3bqlZw"</definedName>
    <definedName name="EPMWorkbookOptions_4">"abzx3NktseIOsZNEn9/dw2x56leLPiEq9RbdKFHZReVOlbslKnmolICkS4qh1YoOCE8dUotT7eTvtb6RjpEV/6D30TSH926Htz7mN1ofU2/UJ3A8qdYbDodb36RdbdUhrNIA1jhn3OSaY/YSWl8CYpaoI+P/m7i5gMhi0fG4oLy1BFE0j85alq3XOY47PGtrV5i1MYRZiuJqFv8UnainxARvyQrfcE+JB1dyZA8TwxTMouNxOcW9K5iCoYtH"</definedName>
    <definedName name="EPMWorkbookOptions_5">"V/dGk6Fbrebh1Z29vuqeYJilqamagmyJ1kZYcMb+BWy0a8HmcrK5J6sPf/J41Wiw7G88X3HXl8srBHf2JLJqDJR+SdLcMI8gaV/Xzvj6u359HMUA7m6bdU3VBVMqOklPhkjfUlSlhGMDxz2+GOlS4V93X04RGyimqJ6xjDWur4zFEGZ5KsiyhYclHQsKTtUTojK4imJ2OblrDobSGVO3eX0fwK8QzHK0RjMcKWh60Vl6YkSGQolIGpE62ZO+"</definedName>
    <definedName name="EPMWorkbookOptions_6">"l4hkOFIissuRrlS+E8oP84hudy/pxkBVztjwWte3V01A3NmtiuUHEflhHkHToSQYq0fUM/K0fX083aCI2Yl/f5iFPxZyQoIeoJSJJl+Jp/IOcWdGN+rY2/4p9/Tg/sl4XocTBMOp6qkB9DZnoLODsZ44gwCtnKqeAV7gRnN3ONbdfAUA0zKKYdxo7wuy+ksnuWv8ILwHyAXjGRxC9Lz1sDf+9cvWbfKVg85/M5KLQK0wAAA="</definedName>
    <definedName name="EV__EVCOM_OPTIONS__">8</definedName>
    <definedName name="EV__EXPOPTIONS__">1</definedName>
    <definedName name="EV__LASTREFTIME__">"(GMT-08:00)6/5/2012 10:44:54 AM"</definedName>
    <definedName name="EV__LOCKEDCVW__FERC_TRANS_AG">"ALL_COST_INDICATOR,TOTAL_P_DATASRC,ALLFERC,ALLDPT,ALLRSC,ALLCSTELEM,XXXX.INP,ACT,PERIODIC,"</definedName>
    <definedName name="EV__LOCKEDCVW__FERC_TRANS_MO">"TOTAL_P_DATASRC,ALLFERC,ALLFID,ALLMAT,99,CH_7_ENVIRONMENT_E,C_RECEIVER_CC_NA,ALLRSC,2016.INP,ACT,PERIODIC,"</definedName>
    <definedName name="EV__LOCKSTATUS__">4</definedName>
    <definedName name="EV__MAXEXPCOLS__">100</definedName>
    <definedName name="EV__MAXEXPROWS__">1000</definedName>
    <definedName name="EV__MEMORYCVW__">0</definedName>
    <definedName name="EV__WBEVMODE__">0</definedName>
    <definedName name="EV__WBREFOPTIONS__">134217735</definedName>
    <definedName name="EV__WBVERSION__">0</definedName>
    <definedName name="Exp_FEqn">46</definedName>
    <definedName name="FilterM">"M"</definedName>
    <definedName name="foo"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foo">{"spreadsheet1-8","1",FALSE,"Scenarios 1-8";"spreadsheet1-8","2",FALSE,"Scenarios 1-8";"spreadsheet1-8","3",FALSE,"Scenarios 1-8";"spreadsheet1-8","4",FALSE,"Scenarios 1-8";"spreadsheet1-8","5",FALSE,"Scenarios 1-8";"spreadsheet1-8","6",FALSE,"Scenarios 1-8";"spreadsheet1-8","7",FALSE,"Scenarios 1-8";"spreadsheet1-8","8",FALSE,"Scenarios 1-8"}</definedName>
    <definedName name="FuelType">45</definedName>
    <definedName name="GeoStmPriceCol">27</definedName>
    <definedName name="heat_val">1.02</definedName>
    <definedName name="HrlyAvailChargeCol">20</definedName>
    <definedName name="HrlyCapItemChargeCol">21</definedName>
    <definedName name="HrlyPenaltyRateCol">22</definedName>
    <definedName name="HrlySurchargePenaltyCol">23</definedName>
    <definedName name="HTML_CodePage">1252</definedName>
    <definedName name="HTML_Control">{"'DETAILS'!$A$5:$DP$44","'DETAILS'!$A$5:$DP$45"}</definedName>
    <definedName name="HTML_Description">""</definedName>
    <definedName name="HTML_Email">"rgriffin@Levi.com"</definedName>
    <definedName name="HTML_Header">"DETAILS"</definedName>
    <definedName name="HTML_LastUpdate">"7/21/00"</definedName>
    <definedName name="HTML_LineAfter">FALSE</definedName>
    <definedName name="HTML_LineBefore">FALSE</definedName>
    <definedName name="HTML_Name">"Rich Griffin x 1-5822"</definedName>
    <definedName name="HTML_OBDlg2">TRUE</definedName>
    <definedName name="HTML_OBDlg4">TRUE</definedName>
    <definedName name="HTML_OS">0</definedName>
    <definedName name="HTML_PathFile">"C:\My Documents\MyHTML.htm"</definedName>
    <definedName name="HTML_Title">"32CCSS3Q2001"</definedName>
    <definedName name="HydroNumofUnits">52</definedName>
    <definedName name="IQ_CH">110000</definedName>
    <definedName name="IQ_CQ">5000</definedName>
    <definedName name="IQ_CY">10000</definedName>
    <definedName name="IQ_DAILY">500000</definedName>
    <definedName name="IQ_DNTM">700000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41780.7911111111</definedName>
    <definedName name="IQ_NTM">6000</definedName>
    <definedName name="IQ_QTD">750000</definedName>
    <definedName name="IQ_TODAY">0</definedName>
    <definedName name="IQ_WEEK">50000</definedName>
    <definedName name="IQ_YTD">3000</definedName>
    <definedName name="IQ_YTDMONTH">130000</definedName>
    <definedName name="jn">{"Spreadsheet9-16","9",FALSE,"Scenarios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junk">"S:\23150\06RET\Transformation\"</definedName>
    <definedName name="junk1">"Will Kane"</definedName>
    <definedName name="kj">{"Summary","1",FALSE,"Summary"}</definedName>
    <definedName name="MaxGenCol">18</definedName>
    <definedName name="MaxMonthMWh">48</definedName>
    <definedName name="MaxServHrs">19</definedName>
    <definedName name="MaxStarts">50</definedName>
    <definedName name="MEWarning">1</definedName>
    <definedName name="MotoringPowerCol">41</definedName>
    <definedName name="Note">"* (Amount requiring additional detail) Included within each Priority Category"</definedName>
    <definedName name="Num_of_prepaid_startups_col">28</definedName>
    <definedName name="Pal_Workbook_GUID">"SRRJ62F7XALIJVNC892ZVR2F"</definedName>
    <definedName name="PDA">"Prioritization Discussion Amount*"</definedName>
    <definedName name="PGE_FTyp">45</definedName>
    <definedName name="PMs">"3XN5FMTC8H3J5YOVEA8EJAJW5"</definedName>
    <definedName name="Prepaid_startup_charge_col">30</definedName>
    <definedName name="Prepaid_startup_cost_col">29</definedName>
    <definedName name="_xlnm.Print_Area" localSheetId="1">'1'!$A$1:$H$21</definedName>
    <definedName name="_xlnm.Print_Area" localSheetId="2">'2'!$A$1:$K$22</definedName>
    <definedName name="_xlnm.Print_Area" localSheetId="3">'3'!$A$1:$N$42</definedName>
    <definedName name="_xlnm.Print_Area" localSheetId="4">'4'!$A$1:$AA$75</definedName>
    <definedName name="_xlnm.Print_Area" localSheetId="5">'5'!$A$1:$U$42</definedName>
    <definedName name="_xlnm.Print_Area" localSheetId="6">'6'!$A$1:$U$71</definedName>
    <definedName name="_xlnm.Print_Area" localSheetId="7">'7'!$A$1:$D$67</definedName>
    <definedName name="_xlnm.Print_Area" localSheetId="8">'8'!$A$1:$D$60</definedName>
    <definedName name="_xlnm.Print_Area" localSheetId="0">ToC!$A$1:$B$15</definedName>
    <definedName name="RampRateCol">14</definedName>
    <definedName name="RelPymtRateCol">15</definedName>
    <definedName name="RES_MTR">1.8</definedName>
    <definedName name="rev" localSheetId="7">'7'!rev</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tandardRecalc">1</definedName>
    <definedName name="RiskUpdateDisplay">TRUE</definedName>
    <definedName name="RiskUseDifferentSeedForEachSim">FALSE</definedName>
    <definedName name="RiskUseFixedSeed">FALSE</definedName>
    <definedName name="RiskUseMultipleCPUs">FALSE</definedName>
    <definedName name="RmrAsNsrRateCol">30</definedName>
    <definedName name="RmrAsRegRateCol">28</definedName>
    <definedName name="RmrAsRRRateCol">32</definedName>
    <definedName name="RmrAsSpinRateCol">29</definedName>
    <definedName name="RmrAsVoltRateCol">31</definedName>
    <definedName name="SAPBEXdnldView">"49BGT7GXT9EX51LLJXMJKZ8Y6"</definedName>
    <definedName name="SAPBEXhrIndnt">1</definedName>
    <definedName name="SAPBEXrevision" localSheetId="2">0</definedName>
    <definedName name="SAPBEXrevision">1</definedName>
    <definedName name="SAPBEXrevision_1">44</definedName>
    <definedName name="SAPBEXsysID">"BPR"</definedName>
    <definedName name="SAPBEXwbID" localSheetId="2">"43TRUWINJ0B3RTBAAR6IMS08L"</definedName>
    <definedName name="SAPBEXwbID">"3X9HFOC6IEQ774D18QANUDMPH"</definedName>
    <definedName name="SAPBEXwbID2">"43PJT8J5QINLSBNFYJLE3ZU45"</definedName>
    <definedName name="SAPEXwbID1">"471C2VSNPC28U9XYPMV2AOH11"</definedName>
    <definedName name="SAPrevision">27</definedName>
    <definedName name="sds" localSheetId="2">{"Summary","1",FALSE,"Summary"}</definedName>
    <definedName name="sds" localSheetId="4">{"Summary","1",FALSE,"Summary"}</definedName>
    <definedName name="sds" localSheetId="5">{"Summary","1",FALSE,"Summary"}</definedName>
    <definedName name="sds" localSheetId="6">{"Summary","1",FALSE,"Summary"}</definedName>
    <definedName name="sds" localSheetId="7">{"Summary","1",FALSE,"Summary"}</definedName>
    <definedName name="sds">{"Summary","1",FALSE,"Summary"}</definedName>
    <definedName name="sdsb" localSheetId="2">{"Summary","1",FALSE,"Summary"}</definedName>
    <definedName name="sdsb" localSheetId="4">{"Summary","1",FALSE,"Summary"}</definedName>
    <definedName name="sdsb" localSheetId="5">{"Summary","1",FALSE,"Summary"}</definedName>
    <definedName name="sdsb" localSheetId="6">{"Summary","1",FALSE,"Summary"}</definedName>
    <definedName name="sdsb" localSheetId="7">{"Summary","1",FALSE,"Summary"}</definedName>
    <definedName name="sdsb">{"Summary","1",FALSE,"Summary"}</definedName>
    <definedName name="sencount">1</definedName>
    <definedName name="Shutdown_power_req_col">37</definedName>
    <definedName name="solver_lin">0</definedName>
    <definedName name="solver_num">0</definedName>
    <definedName name="solver_typ">1</definedName>
    <definedName name="solver_val">0</definedName>
    <definedName name="ssd"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ssd">{"spreadsheet1-8","1",FALSE,"Scenarios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{"spreadsheet1-8","1",FALSE,"Scenarios 1-8";"spreadsheet1-8","2",FALSE,"Scenarios 1-8";"spreadsheet1-8","3",FALSE,"Scenarios 1-8";"spreadsheet1-8","4",FALSE,"Scenarios 1-8";"spreadsheet1-8","5",FALSE,"Scenarios 1-8";"spreadsheet1-8","6",FALSE,"Scenarios 1-8";"spreadsheet1-8","7",FALSE,"Scenarios 1-8";"spreadsheet1-8","8",FALSE,"Scenarios 1-8"}</definedName>
    <definedName name="Startup_leadtime_gt_72hr_col">38</definedName>
    <definedName name="Startup_leadtime_lt_72_gt_8hr_col">39</definedName>
    <definedName name="Startup_leadtime_lt_8hr_col">40</definedName>
    <definedName name="SummerCapacityCol">2</definedName>
    <definedName name="TableName">"Dummy"</definedName>
    <definedName name="TechDes">47</definedName>
    <definedName name="text">"($ in '000s)"</definedName>
    <definedName name="TP_Foot2">"MAERCKK"</definedName>
    <definedName name="TP_Footer_LTD">"David Lindberg"</definedName>
    <definedName name="TP_Footer_Path">"S:\23150\05RET\exec calcs\Chinn\"</definedName>
    <definedName name="TP_Footer_User">"CORBINP"</definedName>
    <definedName name="TP_Footer_Version">"v3.00"</definedName>
    <definedName name="treeList">"01000000000000000000000000000000000000000000000000000000000000000000000000000000000000000000000000000000000000000000000000000000000000000000000000000000000000000000000000000000000000000000000000000000"</definedName>
    <definedName name="txtMillions">"($ in Millions)"</definedName>
    <definedName name="txtThousands">"($ in Thousands)"</definedName>
    <definedName name="UnitCondition">!$B$1</definedName>
    <definedName name="UP_MW">43</definedName>
    <definedName name="UP_Percent">42</definedName>
    <definedName name="VarOMCostCol">17</definedName>
    <definedName name="WinterCapacityCol">3</definedName>
    <definedName name="wrn.Print._.1_8."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sum1." localSheetId="2">{"Summary","1",FALSE,"Summary"}</definedName>
    <definedName name="wrn.sum1." localSheetId="4">{"Summary","1",FALSE,"Summary"}</definedName>
    <definedName name="wrn.sum1." localSheetId="5">{"Summary","1",FALSE,"Summary"}</definedName>
    <definedName name="wrn.sum1." localSheetId="6">{"Summary","1",FALSE,"Summary"}</definedName>
    <definedName name="wrn.sum1." localSheetId="7">{"Summary","1",FALSE,"Summary"}</definedName>
    <definedName name="wrn.sum1.">{"Summary","1",FALSE,"Summary"}</definedName>
    <definedName name="xh" localSheetId="2">{"spreadsheet1-8","1",FALSE,"Scenarios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4">{"spreadsheet1-8","1",FALSE,"Scenarios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5">{"spreadsheet1-8","1",FALSE,"Scenarios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6">{"spreadsheet1-8","1",FALSE,"Scenarios 1-8";"spreadsheet1-8","2",FALSE,"Scenarios 1-8";"spreadsheet1-8","3",FALSE,"Scenarios 1-8";"spreadsheet1-8","4",FALSE,"Scenarios 1-8";"spreadsheet1-8","5",FALSE,"Scenarios 1-8";"spreadsheet1-8","6",FALSE,"Scenarios 1-8";"spreadsheet1-8","7",FALSE,"Scenarios 1-8";"spreadsheet1-8","8",FALSE,"Scenarios 1-8"}</definedName>
    <definedName name="xh" localSheetId="7">{"spreadsheet1-8","1",FALSE,"Scenarios 1-8";"spreadsheet1-8","2",FALSE,"Scenarios 1-8";"spreadsheet1-8","3",FALSE,"Scenarios 1-8";"spreadsheet1-8","4",FALSE,"Scenarios 1-8";"spreadsheet1-8","5",FALSE,"Scenarios 1-8";"spreadsheet1-8","6",FALSE,"Scenarios 1-8";"spreadsheet1-8","7",FALSE,"Scenarios 1-8";"spreadsheet1-8","8",FALSE,"Scenarios 1-8"}</definedName>
    <definedName name="xh">{"spreadsheet1-8","1",FALSE,"Scenarios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2">{"Spreadsheet9-16","9",FALSE,"Scenarios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4">{"Spreadsheet9-16","9",FALSE,"Scenarios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5">{"Spreadsheet9-16","9",FALSE,"Scenarios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6">{"Spreadsheet9-16","9",FALSE,"Scenarios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localSheetId="7">{"Spreadsheet9-16","9",FALSE,"Scenarios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l" localSheetId="2">{"Summary","1",FALSE,"Summary"}</definedName>
    <definedName name="xl" localSheetId="4">{"Summary","1",FALSE,"Summary"}</definedName>
    <definedName name="xl" localSheetId="5">{"Summary","1",FALSE,"Summary"}</definedName>
    <definedName name="xl" localSheetId="6">{"Summary","1",FALSE,"Summary"}</definedName>
    <definedName name="xl" localSheetId="7">{"Summary","1",FALSE,"Summary"}</definedName>
    <definedName name="xl">{"Summary","1",FALSE,"Summary"}</definedName>
    <definedName name="Xmax_co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10" i="14" s="1"/>
  <c r="D8" i="14"/>
  <c r="A8" i="14"/>
  <c r="D7" i="14"/>
  <c r="A8" i="13"/>
  <c r="D7" i="13"/>
  <c r="R65" i="11"/>
  <c r="P65" i="11"/>
  <c r="T65" i="11" s="1"/>
  <c r="N65" i="11"/>
  <c r="M65" i="11"/>
  <c r="L65" i="11"/>
  <c r="K65" i="11"/>
  <c r="I65" i="11"/>
  <c r="F65" i="11"/>
  <c r="E65" i="11"/>
  <c r="D65" i="11"/>
  <c r="G65" i="11" s="1"/>
  <c r="C65" i="11"/>
  <c r="R64" i="11"/>
  <c r="M64" i="11"/>
  <c r="L64" i="11"/>
  <c r="N64" i="11" s="1"/>
  <c r="K64" i="11"/>
  <c r="I64" i="11"/>
  <c r="F64" i="11"/>
  <c r="E64" i="11"/>
  <c r="D64" i="11"/>
  <c r="C64" i="11"/>
  <c r="G64" i="11" s="1"/>
  <c r="P64" i="11" s="1"/>
  <c r="T64" i="11" s="1"/>
  <c r="R63" i="11"/>
  <c r="M63" i="11"/>
  <c r="L63" i="11"/>
  <c r="N63" i="11" s="1"/>
  <c r="K63" i="11"/>
  <c r="I63" i="11"/>
  <c r="F63" i="11"/>
  <c r="G63" i="11" s="1"/>
  <c r="P63" i="11" s="1"/>
  <c r="T63" i="11" s="1"/>
  <c r="E63" i="11"/>
  <c r="D63" i="11"/>
  <c r="C63" i="11"/>
  <c r="R62" i="11"/>
  <c r="M62" i="11"/>
  <c r="L62" i="11"/>
  <c r="K62" i="11"/>
  <c r="N62" i="11" s="1"/>
  <c r="P62" i="11" s="1"/>
  <c r="T62" i="11" s="1"/>
  <c r="I62" i="11"/>
  <c r="F62" i="11"/>
  <c r="E62" i="11"/>
  <c r="D62" i="11"/>
  <c r="C62" i="11"/>
  <c r="G62" i="11" s="1"/>
  <c r="R61" i="11"/>
  <c r="N61" i="11"/>
  <c r="M61" i="11"/>
  <c r="L61" i="11"/>
  <c r="K61" i="11"/>
  <c r="I61" i="11"/>
  <c r="F61" i="11"/>
  <c r="E61" i="11"/>
  <c r="D61" i="11"/>
  <c r="G61" i="11" s="1"/>
  <c r="P61" i="11" s="1"/>
  <c r="T61" i="11" s="1"/>
  <c r="C61" i="11"/>
  <c r="R60" i="11"/>
  <c r="M60" i="11"/>
  <c r="L60" i="11"/>
  <c r="N60" i="11" s="1"/>
  <c r="K60" i="11"/>
  <c r="I60" i="11"/>
  <c r="F60" i="11"/>
  <c r="E60" i="11"/>
  <c r="D60" i="11"/>
  <c r="G60" i="11" s="1"/>
  <c r="P60" i="11" s="1"/>
  <c r="T60" i="11" s="1"/>
  <c r="C60" i="11"/>
  <c r="R59" i="11"/>
  <c r="M59" i="11"/>
  <c r="L59" i="11"/>
  <c r="N59" i="11" s="1"/>
  <c r="K59" i="11"/>
  <c r="I59" i="11"/>
  <c r="F59" i="11"/>
  <c r="G59" i="11" s="1"/>
  <c r="P59" i="11" s="1"/>
  <c r="T59" i="11" s="1"/>
  <c r="E59" i="11"/>
  <c r="D59" i="11"/>
  <c r="C59" i="11"/>
  <c r="R58" i="11"/>
  <c r="M58" i="11"/>
  <c r="L58" i="11"/>
  <c r="K58" i="11"/>
  <c r="N58" i="11" s="1"/>
  <c r="I58" i="11"/>
  <c r="F58" i="11"/>
  <c r="E58" i="11"/>
  <c r="D58" i="11"/>
  <c r="C58" i="11"/>
  <c r="G58" i="11" s="1"/>
  <c r="P58" i="11" s="1"/>
  <c r="T58" i="11" s="1"/>
  <c r="R57" i="11"/>
  <c r="P57" i="11"/>
  <c r="T57" i="11" s="1"/>
  <c r="N57" i="11"/>
  <c r="M57" i="11"/>
  <c r="L57" i="11"/>
  <c r="K57" i="11"/>
  <c r="I57" i="11"/>
  <c r="F57" i="11"/>
  <c r="E57" i="11"/>
  <c r="D57" i="11"/>
  <c r="G57" i="11" s="1"/>
  <c r="C57" i="11"/>
  <c r="R56" i="11"/>
  <c r="M56" i="11"/>
  <c r="L56" i="11"/>
  <c r="N56" i="11" s="1"/>
  <c r="K56" i="11"/>
  <c r="I56" i="11"/>
  <c r="F56" i="11"/>
  <c r="E56" i="11"/>
  <c r="D56" i="11"/>
  <c r="C56" i="11"/>
  <c r="G56" i="11" s="1"/>
  <c r="P56" i="11" s="1"/>
  <c r="T56" i="11" s="1"/>
  <c r="R55" i="11"/>
  <c r="M55" i="11"/>
  <c r="L55" i="11"/>
  <c r="N55" i="11" s="1"/>
  <c r="K55" i="11"/>
  <c r="I55" i="11"/>
  <c r="F55" i="11"/>
  <c r="G55" i="11" s="1"/>
  <c r="P55" i="11" s="1"/>
  <c r="T55" i="11" s="1"/>
  <c r="E55" i="11"/>
  <c r="D55" i="11"/>
  <c r="C55" i="11"/>
  <c r="R54" i="11"/>
  <c r="M54" i="11"/>
  <c r="L54" i="11"/>
  <c r="K54" i="11"/>
  <c r="N54" i="11" s="1"/>
  <c r="P54" i="11" s="1"/>
  <c r="T54" i="11" s="1"/>
  <c r="I54" i="11"/>
  <c r="F54" i="11"/>
  <c r="E54" i="11"/>
  <c r="D54" i="11"/>
  <c r="C54" i="11"/>
  <c r="G54" i="11" s="1"/>
  <c r="R53" i="11"/>
  <c r="P53" i="11"/>
  <c r="T53" i="11" s="1"/>
  <c r="N53" i="11"/>
  <c r="M53" i="11"/>
  <c r="L53" i="11"/>
  <c r="K53" i="11"/>
  <c r="I53" i="11"/>
  <c r="F53" i="11"/>
  <c r="E53" i="11"/>
  <c r="D53" i="11"/>
  <c r="G53" i="11" s="1"/>
  <c r="C53" i="11"/>
  <c r="R52" i="11"/>
  <c r="N52" i="11"/>
  <c r="M52" i="11"/>
  <c r="L52" i="11"/>
  <c r="K52" i="11"/>
  <c r="I52" i="11"/>
  <c r="F52" i="11"/>
  <c r="E52" i="11"/>
  <c r="D52" i="11"/>
  <c r="C52" i="11"/>
  <c r="G52" i="11" s="1"/>
  <c r="P52" i="11" s="1"/>
  <c r="T52" i="11" s="1"/>
  <c r="R51" i="11"/>
  <c r="M51" i="11"/>
  <c r="L51" i="11"/>
  <c r="K51" i="11"/>
  <c r="I51" i="11"/>
  <c r="G51" i="11"/>
  <c r="F51" i="11"/>
  <c r="E51" i="11"/>
  <c r="D51" i="11"/>
  <c r="C51" i="11"/>
  <c r="R50" i="11"/>
  <c r="M50" i="11"/>
  <c r="L50" i="11"/>
  <c r="K50" i="11"/>
  <c r="I50" i="11"/>
  <c r="F50" i="11"/>
  <c r="E50" i="11"/>
  <c r="D50" i="11"/>
  <c r="C50" i="11"/>
  <c r="G50" i="11" s="1"/>
  <c r="R49" i="11"/>
  <c r="N49" i="11"/>
  <c r="P49" i="11" s="1"/>
  <c r="T49" i="11" s="1"/>
  <c r="M49" i="11"/>
  <c r="L49" i="11"/>
  <c r="K49" i="11"/>
  <c r="I49" i="11"/>
  <c r="F49" i="11"/>
  <c r="E49" i="11"/>
  <c r="D49" i="11"/>
  <c r="C49" i="11"/>
  <c r="G49" i="11" s="1"/>
  <c r="R48" i="11"/>
  <c r="N48" i="11"/>
  <c r="M48" i="11"/>
  <c r="L48" i="11"/>
  <c r="K48" i="11"/>
  <c r="I48" i="11"/>
  <c r="G48" i="11"/>
  <c r="P48" i="11" s="1"/>
  <c r="T48" i="11" s="1"/>
  <c r="F48" i="11"/>
  <c r="E48" i="11"/>
  <c r="D48" i="11"/>
  <c r="C48" i="11"/>
  <c r="R47" i="11"/>
  <c r="M47" i="11"/>
  <c r="L47" i="11"/>
  <c r="K47" i="11"/>
  <c r="I47" i="11"/>
  <c r="G47" i="11"/>
  <c r="F47" i="11"/>
  <c r="E47" i="11"/>
  <c r="D47" i="11"/>
  <c r="C47" i="11"/>
  <c r="R46" i="11"/>
  <c r="M46" i="11"/>
  <c r="L46" i="11"/>
  <c r="K46" i="11"/>
  <c r="N46" i="11" s="1"/>
  <c r="I46" i="11"/>
  <c r="F46" i="11"/>
  <c r="G46" i="11" s="1"/>
  <c r="P46" i="11" s="1"/>
  <c r="T46" i="11" s="1"/>
  <c r="E46" i="11"/>
  <c r="D46" i="11"/>
  <c r="C46" i="11"/>
  <c r="R45" i="11"/>
  <c r="N45" i="11"/>
  <c r="M45" i="11"/>
  <c r="L45" i="11"/>
  <c r="K45" i="11"/>
  <c r="I45" i="11"/>
  <c r="F45" i="11"/>
  <c r="E45" i="11"/>
  <c r="D45" i="11"/>
  <c r="C45" i="11"/>
  <c r="G45" i="11" s="1"/>
  <c r="P45" i="11" s="1"/>
  <c r="T45" i="11" s="1"/>
  <c r="R44" i="11"/>
  <c r="N44" i="11"/>
  <c r="M44" i="11"/>
  <c r="L44" i="11"/>
  <c r="K44" i="11"/>
  <c r="I44" i="11"/>
  <c r="F44" i="11"/>
  <c r="E44" i="11"/>
  <c r="D44" i="11"/>
  <c r="C44" i="11"/>
  <c r="G44" i="11" s="1"/>
  <c r="P44" i="11" s="1"/>
  <c r="T44" i="11" s="1"/>
  <c r="R43" i="11"/>
  <c r="M43" i="11"/>
  <c r="L43" i="11"/>
  <c r="K43" i="11"/>
  <c r="N43" i="11" s="1"/>
  <c r="I43" i="11"/>
  <c r="G43" i="11"/>
  <c r="P43" i="11" s="1"/>
  <c r="T43" i="11" s="1"/>
  <c r="F43" i="11"/>
  <c r="E43" i="11"/>
  <c r="D43" i="11"/>
  <c r="C43" i="11"/>
  <c r="R42" i="11"/>
  <c r="R66" i="11" s="1"/>
  <c r="M42" i="11"/>
  <c r="M66" i="11" s="1"/>
  <c r="L42" i="11"/>
  <c r="L66" i="11" s="1"/>
  <c r="L68" i="11" s="1"/>
  <c r="K42" i="11"/>
  <c r="K66" i="11" s="1"/>
  <c r="I42" i="11"/>
  <c r="I66" i="11" s="1"/>
  <c r="F42" i="11"/>
  <c r="G42" i="11" s="1"/>
  <c r="E42" i="11"/>
  <c r="E66" i="11" s="1"/>
  <c r="D42" i="11"/>
  <c r="C42" i="11"/>
  <c r="Q39" i="11"/>
  <c r="R36" i="11"/>
  <c r="M36" i="11"/>
  <c r="L36" i="11"/>
  <c r="K36" i="11"/>
  <c r="N36" i="11" s="1"/>
  <c r="I36" i="11"/>
  <c r="G36" i="11"/>
  <c r="P36" i="11" s="1"/>
  <c r="T36" i="11" s="1"/>
  <c r="F36" i="11"/>
  <c r="E36" i="11"/>
  <c r="D36" i="11"/>
  <c r="C36" i="11"/>
  <c r="R35" i="11"/>
  <c r="M35" i="11"/>
  <c r="L35" i="11"/>
  <c r="N35" i="11" s="1"/>
  <c r="K35" i="11"/>
  <c r="I35" i="11"/>
  <c r="F35" i="11"/>
  <c r="E35" i="11"/>
  <c r="D35" i="11"/>
  <c r="C35" i="11"/>
  <c r="G35" i="11" s="1"/>
  <c r="P35" i="11" s="1"/>
  <c r="T35" i="11" s="1"/>
  <c r="R34" i="11"/>
  <c r="M34" i="11"/>
  <c r="L34" i="11"/>
  <c r="N34" i="11" s="1"/>
  <c r="K34" i="11"/>
  <c r="I34" i="11"/>
  <c r="F34" i="11"/>
  <c r="E34" i="11"/>
  <c r="D34" i="11"/>
  <c r="C34" i="11"/>
  <c r="G34" i="11" s="1"/>
  <c r="P34" i="11" s="1"/>
  <c r="T34" i="11" s="1"/>
  <c r="R33" i="11"/>
  <c r="M33" i="11"/>
  <c r="L33" i="11"/>
  <c r="K33" i="11"/>
  <c r="N33" i="11" s="1"/>
  <c r="I33" i="11"/>
  <c r="F33" i="11"/>
  <c r="E33" i="11"/>
  <c r="E37" i="11" s="1"/>
  <c r="D33" i="11"/>
  <c r="C33" i="11"/>
  <c r="R32" i="11"/>
  <c r="R37" i="11" s="1"/>
  <c r="M32" i="11"/>
  <c r="M37" i="11" s="1"/>
  <c r="L32" i="11"/>
  <c r="K32" i="11"/>
  <c r="K37" i="11" s="1"/>
  <c r="I32" i="11"/>
  <c r="I37" i="11" s="1"/>
  <c r="G32" i="11"/>
  <c r="F32" i="11"/>
  <c r="F37" i="11" s="1"/>
  <c r="E32" i="11"/>
  <c r="D32" i="11"/>
  <c r="C32" i="11"/>
  <c r="C37" i="11" s="1"/>
  <c r="L29" i="11"/>
  <c r="R28" i="11"/>
  <c r="M28" i="11"/>
  <c r="L28" i="11"/>
  <c r="N28" i="11" s="1"/>
  <c r="K28" i="11"/>
  <c r="I28" i="11"/>
  <c r="F28" i="11"/>
  <c r="E28" i="11"/>
  <c r="D28" i="11"/>
  <c r="C28" i="11"/>
  <c r="R27" i="11"/>
  <c r="M27" i="11"/>
  <c r="L27" i="11"/>
  <c r="K27" i="11"/>
  <c r="N27" i="11" s="1"/>
  <c r="I27" i="11"/>
  <c r="F27" i="11"/>
  <c r="E27" i="11"/>
  <c r="D27" i="11"/>
  <c r="G27" i="11" s="1"/>
  <c r="P27" i="11" s="1"/>
  <c r="T27" i="11" s="1"/>
  <c r="C27" i="11"/>
  <c r="R26" i="11"/>
  <c r="M26" i="11"/>
  <c r="L26" i="11"/>
  <c r="K26" i="11"/>
  <c r="I26" i="11"/>
  <c r="G26" i="11"/>
  <c r="F26" i="11"/>
  <c r="E26" i="11"/>
  <c r="D26" i="11"/>
  <c r="C26" i="11"/>
  <c r="R25" i="11"/>
  <c r="R29" i="11" s="1"/>
  <c r="M25" i="11"/>
  <c r="M29" i="11" s="1"/>
  <c r="L25" i="11"/>
  <c r="K25" i="11"/>
  <c r="K29" i="11" s="1"/>
  <c r="I25" i="11"/>
  <c r="I29" i="11" s="1"/>
  <c r="G25" i="11"/>
  <c r="F25" i="11"/>
  <c r="F29" i="11" s="1"/>
  <c r="E25" i="11"/>
  <c r="D25" i="11"/>
  <c r="C25" i="11"/>
  <c r="C29" i="11" s="1"/>
  <c r="R21" i="11"/>
  <c r="M21" i="11"/>
  <c r="L21" i="11"/>
  <c r="K21" i="11"/>
  <c r="N21" i="11" s="1"/>
  <c r="I21" i="11"/>
  <c r="F21" i="11"/>
  <c r="E21" i="11"/>
  <c r="D21" i="11"/>
  <c r="C21" i="11"/>
  <c r="R20" i="11"/>
  <c r="M20" i="11"/>
  <c r="L20" i="11"/>
  <c r="K20" i="11"/>
  <c r="N20" i="11" s="1"/>
  <c r="I20" i="11"/>
  <c r="G20" i="11"/>
  <c r="F20" i="11"/>
  <c r="E20" i="11"/>
  <c r="D20" i="11"/>
  <c r="C20" i="11"/>
  <c r="R19" i="11"/>
  <c r="M19" i="11"/>
  <c r="L19" i="11"/>
  <c r="K19" i="11"/>
  <c r="I19" i="11"/>
  <c r="G19" i="11"/>
  <c r="F19" i="11"/>
  <c r="E19" i="11"/>
  <c r="D19" i="11"/>
  <c r="C19" i="11"/>
  <c r="R18" i="11"/>
  <c r="M18" i="11"/>
  <c r="L18" i="11"/>
  <c r="N18" i="11" s="1"/>
  <c r="K18" i="11"/>
  <c r="I18" i="11"/>
  <c r="F18" i="11"/>
  <c r="E18" i="11"/>
  <c r="D18" i="11"/>
  <c r="C18" i="11"/>
  <c r="R17" i="11"/>
  <c r="M17" i="11"/>
  <c r="L17" i="11"/>
  <c r="K17" i="11"/>
  <c r="N17" i="11" s="1"/>
  <c r="I17" i="11"/>
  <c r="F17" i="11"/>
  <c r="E17" i="11"/>
  <c r="D17" i="11"/>
  <c r="C17" i="11"/>
  <c r="R16" i="11"/>
  <c r="M16" i="11"/>
  <c r="L16" i="11"/>
  <c r="K16" i="11"/>
  <c r="N16" i="11" s="1"/>
  <c r="I16" i="11"/>
  <c r="G16" i="11"/>
  <c r="P16" i="11" s="1"/>
  <c r="T16" i="11" s="1"/>
  <c r="F16" i="11"/>
  <c r="E16" i="11"/>
  <c r="D16" i="11"/>
  <c r="C16" i="11"/>
  <c r="R15" i="11"/>
  <c r="M15" i="11"/>
  <c r="L15" i="11"/>
  <c r="K15" i="11"/>
  <c r="I15" i="11"/>
  <c r="G15" i="11"/>
  <c r="F15" i="11"/>
  <c r="E15" i="11"/>
  <c r="D15" i="11"/>
  <c r="C15" i="11"/>
  <c r="A15" i="11"/>
  <c r="A16" i="11" s="1"/>
  <c r="A17" i="11" s="1"/>
  <c r="A18" i="11" s="1"/>
  <c r="A19" i="11" s="1"/>
  <c r="A20" i="11" s="1"/>
  <c r="A21" i="11" s="1"/>
  <c r="A22" i="11" s="1"/>
  <c r="A25" i="11" s="1"/>
  <c r="A26" i="11" s="1"/>
  <c r="A27" i="11" s="1"/>
  <c r="A28" i="11" s="1"/>
  <c r="A29" i="11" s="1"/>
  <c r="A32" i="11" s="1"/>
  <c r="A33" i="11" s="1"/>
  <c r="A34" i="11" s="1"/>
  <c r="A35" i="11" s="1"/>
  <c r="A36" i="11" s="1"/>
  <c r="A37" i="11" s="1"/>
  <c r="A39"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8" i="11" s="1"/>
  <c r="R14" i="11"/>
  <c r="R22" i="11" s="1"/>
  <c r="R39" i="11" s="1"/>
  <c r="M14" i="11"/>
  <c r="L14" i="11"/>
  <c r="K14" i="11"/>
  <c r="N14" i="11" s="1"/>
  <c r="I14" i="11"/>
  <c r="F14" i="11"/>
  <c r="E14" i="11"/>
  <c r="D14" i="11"/>
  <c r="C14" i="11"/>
  <c r="G14" i="11" s="1"/>
  <c r="P14" i="11" s="1"/>
  <c r="T14" i="11" s="1"/>
  <c r="A14" i="11"/>
  <c r="U13" i="11"/>
  <c r="U14" i="11" s="1"/>
  <c r="U15" i="11" s="1"/>
  <c r="U16" i="11" s="1"/>
  <c r="U17" i="11" s="1"/>
  <c r="U18" i="11" s="1"/>
  <c r="U19" i="11" s="1"/>
  <c r="U20" i="11" s="1"/>
  <c r="U21" i="11" s="1"/>
  <c r="U22" i="11" s="1"/>
  <c r="U25" i="11" s="1"/>
  <c r="U26" i="11" s="1"/>
  <c r="U27" i="11" s="1"/>
  <c r="U28" i="11" s="1"/>
  <c r="U29" i="11" s="1"/>
  <c r="U32" i="11" s="1"/>
  <c r="U33" i="11" s="1"/>
  <c r="U34" i="11" s="1"/>
  <c r="U35" i="11" s="1"/>
  <c r="U36" i="11" s="1"/>
  <c r="U37" i="11" s="1"/>
  <c r="U39" i="11" s="1"/>
  <c r="U42" i="11" s="1"/>
  <c r="U43" i="11" s="1"/>
  <c r="U44" i="11" s="1"/>
  <c r="U45" i="11" s="1"/>
  <c r="U46" i="11" s="1"/>
  <c r="U47" i="11" s="1"/>
  <c r="U48" i="11" s="1"/>
  <c r="U49" i="11" s="1"/>
  <c r="U50" i="11" s="1"/>
  <c r="U51" i="11" s="1"/>
  <c r="U52" i="11" s="1"/>
  <c r="U53" i="11" s="1"/>
  <c r="U54" i="11" s="1"/>
  <c r="U55" i="11" s="1"/>
  <c r="U56" i="11" s="1"/>
  <c r="U57" i="11" s="1"/>
  <c r="U58" i="11" s="1"/>
  <c r="U59" i="11" s="1"/>
  <c r="U60" i="11" s="1"/>
  <c r="U61" i="11" s="1"/>
  <c r="U62" i="11" s="1"/>
  <c r="U63" i="11" s="1"/>
  <c r="U64" i="11" s="1"/>
  <c r="U65" i="11" s="1"/>
  <c r="U66" i="11" s="1"/>
  <c r="U68" i="11" s="1"/>
  <c r="R13" i="11"/>
  <c r="M13" i="11"/>
  <c r="L13" i="11"/>
  <c r="K13" i="11"/>
  <c r="N13" i="11" s="1"/>
  <c r="I13" i="11"/>
  <c r="F13" i="11"/>
  <c r="E13" i="11"/>
  <c r="E22" i="11" s="1"/>
  <c r="D13" i="11"/>
  <c r="C13" i="11"/>
  <c r="A13" i="11"/>
  <c r="R12" i="11"/>
  <c r="M12" i="11"/>
  <c r="L12" i="11"/>
  <c r="L22" i="11" s="1"/>
  <c r="K12" i="11"/>
  <c r="K22" i="11" s="1"/>
  <c r="I12" i="11"/>
  <c r="F12" i="11"/>
  <c r="F22" i="11" s="1"/>
  <c r="E12" i="11"/>
  <c r="D12" i="11"/>
  <c r="D22" i="11" s="1"/>
  <c r="C12" i="11"/>
  <c r="C22" i="11" s="1"/>
  <c r="T5" i="11"/>
  <c r="A1" i="11"/>
  <c r="S37" i="15"/>
  <c r="R37" i="15"/>
  <c r="M37" i="15"/>
  <c r="L37" i="15"/>
  <c r="K37" i="15"/>
  <c r="I37" i="15"/>
  <c r="I39" i="15" s="1"/>
  <c r="F37" i="15"/>
  <c r="E37" i="15"/>
  <c r="E39" i="15" s="1"/>
  <c r="E39" i="11" s="1"/>
  <c r="D37" i="15"/>
  <c r="D39" i="15" s="1"/>
  <c r="C37" i="15"/>
  <c r="N36" i="15"/>
  <c r="P36" i="15" s="1"/>
  <c r="T36" i="15" s="1"/>
  <c r="G36" i="15"/>
  <c r="N35" i="15"/>
  <c r="P35" i="15" s="1"/>
  <c r="T35" i="15" s="1"/>
  <c r="G35" i="15"/>
  <c r="N34" i="15"/>
  <c r="G34" i="15"/>
  <c r="N33" i="15"/>
  <c r="G33" i="15"/>
  <c r="N32" i="15"/>
  <c r="P32" i="15" s="1"/>
  <c r="G32" i="15"/>
  <c r="S29" i="15"/>
  <c r="S39" i="15" s="1"/>
  <c r="R29" i="15"/>
  <c r="R39" i="15" s="1"/>
  <c r="M29" i="15"/>
  <c r="L29" i="15"/>
  <c r="K29" i="15"/>
  <c r="I29" i="15"/>
  <c r="F29" i="15"/>
  <c r="E29" i="15"/>
  <c r="D29" i="15"/>
  <c r="C29" i="15"/>
  <c r="C39" i="15" s="1"/>
  <c r="N28" i="15"/>
  <c r="P28" i="15" s="1"/>
  <c r="T28" i="15" s="1"/>
  <c r="G28" i="15"/>
  <c r="N27" i="15"/>
  <c r="G27" i="15"/>
  <c r="P27" i="15" s="1"/>
  <c r="T27" i="15" s="1"/>
  <c r="N26" i="15"/>
  <c r="P26" i="15" s="1"/>
  <c r="T26" i="15" s="1"/>
  <c r="G26" i="15"/>
  <c r="N25" i="15"/>
  <c r="N29" i="15" s="1"/>
  <c r="G25" i="15"/>
  <c r="G29" i="15" s="1"/>
  <c r="A25" i="15"/>
  <c r="A26" i="15" s="1"/>
  <c r="A27" i="15" s="1"/>
  <c r="A28" i="15" s="1"/>
  <c r="A29" i="15" s="1"/>
  <c r="A32" i="15" s="1"/>
  <c r="A33" i="15" s="1"/>
  <c r="A34" i="15" s="1"/>
  <c r="A35" i="15" s="1"/>
  <c r="A36" i="15" s="1"/>
  <c r="A37" i="15" s="1"/>
  <c r="A39" i="15" s="1"/>
  <c r="S22" i="15"/>
  <c r="R22" i="15"/>
  <c r="M22" i="15"/>
  <c r="M39" i="15" s="1"/>
  <c r="L22" i="15"/>
  <c r="L39" i="15" s="1"/>
  <c r="L39" i="11" s="1"/>
  <c r="K22" i="15"/>
  <c r="I22" i="15"/>
  <c r="G22" i="15"/>
  <c r="F22" i="15"/>
  <c r="E22" i="15"/>
  <c r="D22" i="15"/>
  <c r="C22" i="15"/>
  <c r="P21" i="15"/>
  <c r="T21" i="15" s="1"/>
  <c r="N21" i="15"/>
  <c r="G21" i="15"/>
  <c r="T20" i="15"/>
  <c r="P20" i="15"/>
  <c r="N20" i="15"/>
  <c r="G20" i="15"/>
  <c r="N19" i="15"/>
  <c r="P19" i="15" s="1"/>
  <c r="T19" i="15" s="1"/>
  <c r="G19" i="15"/>
  <c r="T18" i="15"/>
  <c r="P18" i="15"/>
  <c r="N18" i="15"/>
  <c r="G18" i="15"/>
  <c r="P17" i="15"/>
  <c r="T17" i="15" s="1"/>
  <c r="N17" i="15"/>
  <c r="G17" i="15"/>
  <c r="T16" i="15"/>
  <c r="P16" i="15"/>
  <c r="N16" i="15"/>
  <c r="G16" i="15"/>
  <c r="P15" i="15"/>
  <c r="T15" i="15" s="1"/>
  <c r="N15" i="15"/>
  <c r="G15" i="15"/>
  <c r="U14" i="15"/>
  <c r="U15" i="15" s="1"/>
  <c r="U16" i="15" s="1"/>
  <c r="U17" i="15" s="1"/>
  <c r="U18" i="15" s="1"/>
  <c r="U19" i="15" s="1"/>
  <c r="U20" i="15" s="1"/>
  <c r="U21" i="15" s="1"/>
  <c r="U22" i="15" s="1"/>
  <c r="U25" i="15" s="1"/>
  <c r="U26" i="15" s="1"/>
  <c r="U27" i="15" s="1"/>
  <c r="U28" i="15" s="1"/>
  <c r="U29" i="15" s="1"/>
  <c r="U32" i="15" s="1"/>
  <c r="U33" i="15" s="1"/>
  <c r="U34" i="15" s="1"/>
  <c r="U35" i="15" s="1"/>
  <c r="U36" i="15" s="1"/>
  <c r="U37" i="15" s="1"/>
  <c r="U39" i="15" s="1"/>
  <c r="T14" i="15"/>
  <c r="P14" i="15"/>
  <c r="N14" i="15"/>
  <c r="G14" i="15"/>
  <c r="A14" i="15"/>
  <c r="A15" i="15" s="1"/>
  <c r="A16" i="15" s="1"/>
  <c r="A17" i="15" s="1"/>
  <c r="A18" i="15" s="1"/>
  <c r="A19" i="15" s="1"/>
  <c r="A20" i="15" s="1"/>
  <c r="A21" i="15" s="1"/>
  <c r="A22" i="15" s="1"/>
  <c r="U13" i="15"/>
  <c r="P13" i="15"/>
  <c r="T13" i="15" s="1"/>
  <c r="N13" i="15"/>
  <c r="G13" i="15"/>
  <c r="A13" i="15"/>
  <c r="P12" i="15"/>
  <c r="N12" i="15"/>
  <c r="G12" i="15"/>
  <c r="T5" i="15"/>
  <c r="A1" i="15"/>
  <c r="R68" i="9"/>
  <c r="X66" i="9"/>
  <c r="W66" i="9"/>
  <c r="V66" i="9"/>
  <c r="T66" i="9"/>
  <c r="R66" i="9"/>
  <c r="M66" i="9"/>
  <c r="L66" i="9"/>
  <c r="K66" i="9"/>
  <c r="K68" i="9" s="1"/>
  <c r="I66" i="9"/>
  <c r="F66" i="9"/>
  <c r="E66" i="9"/>
  <c r="E68" i="9" s="1"/>
  <c r="D66" i="9"/>
  <c r="C66" i="9"/>
  <c r="N65" i="9"/>
  <c r="G65" i="9"/>
  <c r="P64" i="9"/>
  <c r="Z64" i="9" s="1"/>
  <c r="N64" i="9"/>
  <c r="G64" i="9"/>
  <c r="N63" i="9"/>
  <c r="G63" i="9"/>
  <c r="P63" i="9" s="1"/>
  <c r="Z63" i="9" s="1"/>
  <c r="P62" i="9"/>
  <c r="Z62" i="9" s="1"/>
  <c r="N62" i="9"/>
  <c r="G62" i="9"/>
  <c r="N61" i="9"/>
  <c r="G61" i="9"/>
  <c r="P60" i="9"/>
  <c r="Z60" i="9" s="1"/>
  <c r="N60" i="9"/>
  <c r="G60" i="9"/>
  <c r="N59" i="9"/>
  <c r="G59" i="9"/>
  <c r="P59" i="9" s="1"/>
  <c r="Z59" i="9" s="1"/>
  <c r="P58" i="9"/>
  <c r="Z58" i="9" s="1"/>
  <c r="N58" i="9"/>
  <c r="G58" i="9"/>
  <c r="N57" i="9"/>
  <c r="G57" i="9"/>
  <c r="P56" i="9"/>
  <c r="Z56" i="9" s="1"/>
  <c r="N56" i="9"/>
  <c r="G56" i="9"/>
  <c r="N55" i="9"/>
  <c r="G55" i="9"/>
  <c r="P55" i="9" s="1"/>
  <c r="Z55" i="9" s="1"/>
  <c r="P54" i="9"/>
  <c r="Z54" i="9" s="1"/>
  <c r="N54" i="9"/>
  <c r="G54" i="9"/>
  <c r="N53" i="9"/>
  <c r="G53" i="9"/>
  <c r="P53" i="9" s="1"/>
  <c r="Z53" i="9" s="1"/>
  <c r="P52" i="9"/>
  <c r="Z52" i="9" s="1"/>
  <c r="N52" i="9"/>
  <c r="G52" i="9"/>
  <c r="N51" i="9"/>
  <c r="G51" i="9"/>
  <c r="P51" i="9" s="1"/>
  <c r="Z51" i="9" s="1"/>
  <c r="P50" i="9"/>
  <c r="Z50" i="9" s="1"/>
  <c r="N50" i="9"/>
  <c r="G50" i="9"/>
  <c r="N49" i="9"/>
  <c r="G49" i="9"/>
  <c r="P48" i="9"/>
  <c r="Z48" i="9" s="1"/>
  <c r="N48" i="9"/>
  <c r="G48" i="9"/>
  <c r="N47" i="9"/>
  <c r="G47" i="9"/>
  <c r="P47" i="9" s="1"/>
  <c r="Z47" i="9" s="1"/>
  <c r="P46" i="9"/>
  <c r="Z46" i="9" s="1"/>
  <c r="N46" i="9"/>
  <c r="G46" i="9"/>
  <c r="N45" i="9"/>
  <c r="G45" i="9"/>
  <c r="P44" i="9"/>
  <c r="Z44" i="9" s="1"/>
  <c r="N44" i="9"/>
  <c r="G44" i="9"/>
  <c r="N43" i="9"/>
  <c r="G43" i="9"/>
  <c r="P42" i="9"/>
  <c r="Z42" i="9" s="1"/>
  <c r="N42" i="9"/>
  <c r="N66" i="9" s="1"/>
  <c r="G42" i="9"/>
  <c r="W39" i="9"/>
  <c r="K39" i="9"/>
  <c r="E39" i="9"/>
  <c r="X37" i="9"/>
  <c r="W37" i="9"/>
  <c r="V37" i="9"/>
  <c r="T37" i="9"/>
  <c r="R37" i="9"/>
  <c r="M37" i="9"/>
  <c r="L37" i="9"/>
  <c r="K37" i="9"/>
  <c r="I37" i="9"/>
  <c r="F37" i="9"/>
  <c r="E37" i="9"/>
  <c r="D37" i="9"/>
  <c r="C37" i="9"/>
  <c r="Z36" i="9"/>
  <c r="P36" i="9"/>
  <c r="N36" i="9"/>
  <c r="G36" i="9"/>
  <c r="N35" i="9"/>
  <c r="G35" i="9"/>
  <c r="Z34" i="9"/>
  <c r="P34" i="9"/>
  <c r="N34" i="9"/>
  <c r="G34" i="9"/>
  <c r="N33" i="9"/>
  <c r="N37" i="9" s="1"/>
  <c r="G33" i="9"/>
  <c r="Z32" i="9"/>
  <c r="P32" i="9"/>
  <c r="N32" i="9"/>
  <c r="G32" i="9"/>
  <c r="X29" i="9"/>
  <c r="W29" i="9"/>
  <c r="V29" i="9"/>
  <c r="V39" i="9" s="1"/>
  <c r="T29" i="9"/>
  <c r="R29" i="9"/>
  <c r="M29" i="9"/>
  <c r="L29" i="9"/>
  <c r="K29" i="9"/>
  <c r="I29" i="9"/>
  <c r="F29" i="9"/>
  <c r="E29" i="9"/>
  <c r="D29" i="9"/>
  <c r="D39" i="9" s="1"/>
  <c r="C29" i="9"/>
  <c r="Z28" i="9"/>
  <c r="N28" i="9"/>
  <c r="G28" i="9"/>
  <c r="P28" i="9" s="1"/>
  <c r="N27" i="9"/>
  <c r="P27" i="9" s="1"/>
  <c r="Z27" i="9" s="1"/>
  <c r="G27" i="9"/>
  <c r="N26" i="9"/>
  <c r="G26" i="9"/>
  <c r="P26" i="9" s="1"/>
  <c r="Z26" i="9" s="1"/>
  <c r="P25" i="9"/>
  <c r="Z25" i="9" s="1"/>
  <c r="N25" i="9"/>
  <c r="N29" i="9" s="1"/>
  <c r="G25" i="9"/>
  <c r="G29" i="9" s="1"/>
  <c r="X22" i="9"/>
  <c r="X39" i="9" s="1"/>
  <c r="X68" i="9" s="1"/>
  <c r="W22" i="9"/>
  <c r="V22" i="9"/>
  <c r="T22" i="9"/>
  <c r="T39" i="9" s="1"/>
  <c r="T68" i="9" s="1"/>
  <c r="R22" i="9"/>
  <c r="R39" i="9" s="1"/>
  <c r="N22" i="9"/>
  <c r="M22" i="9"/>
  <c r="L22" i="9"/>
  <c r="L39" i="9" s="1"/>
  <c r="K22" i="9"/>
  <c r="I22" i="9"/>
  <c r="I39" i="9" s="1"/>
  <c r="I68" i="9" s="1"/>
  <c r="G22" i="9"/>
  <c r="F22" i="9"/>
  <c r="F39" i="9" s="1"/>
  <c r="F68" i="9" s="1"/>
  <c r="E22" i="9"/>
  <c r="D22" i="9"/>
  <c r="C22" i="9"/>
  <c r="Z21" i="9"/>
  <c r="P21" i="9"/>
  <c r="N21" i="9"/>
  <c r="G21" i="9"/>
  <c r="N20" i="9"/>
  <c r="G20" i="9"/>
  <c r="P20" i="9" s="1"/>
  <c r="Z20" i="9" s="1"/>
  <c r="P19" i="9"/>
  <c r="Z19" i="9" s="1"/>
  <c r="N19" i="9"/>
  <c r="G19" i="9"/>
  <c r="N18" i="9"/>
  <c r="G18" i="9"/>
  <c r="P18" i="9" s="1"/>
  <c r="Z18" i="9" s="1"/>
  <c r="Z17" i="9"/>
  <c r="P17" i="9"/>
  <c r="N17" i="9"/>
  <c r="G17" i="9"/>
  <c r="AA16" i="9"/>
  <c r="AA17" i="9" s="1"/>
  <c r="AA18" i="9" s="1"/>
  <c r="AA19" i="9" s="1"/>
  <c r="AA20" i="9" s="1"/>
  <c r="AA21" i="9" s="1"/>
  <c r="AA22" i="9" s="1"/>
  <c r="AA25" i="9" s="1"/>
  <c r="AA26" i="9" s="1"/>
  <c r="AA27" i="9" s="1"/>
  <c r="AA28" i="9" s="1"/>
  <c r="AA29" i="9" s="1"/>
  <c r="AA32" i="9" s="1"/>
  <c r="AA33" i="9" s="1"/>
  <c r="AA34" i="9" s="1"/>
  <c r="AA35" i="9" s="1"/>
  <c r="AA36" i="9" s="1"/>
  <c r="AA37" i="9" s="1"/>
  <c r="AA39" i="9" s="1"/>
  <c r="AA42" i="9" s="1"/>
  <c r="AA43" i="9" s="1"/>
  <c r="AA44" i="9" s="1"/>
  <c r="AA45" i="9" s="1"/>
  <c r="AA46" i="9" s="1"/>
  <c r="AA47" i="9" s="1"/>
  <c r="AA48" i="9" s="1"/>
  <c r="AA49" i="9" s="1"/>
  <c r="AA50" i="9" s="1"/>
  <c r="AA51" i="9" s="1"/>
  <c r="AA52" i="9" s="1"/>
  <c r="AA53" i="9" s="1"/>
  <c r="AA54" i="9" s="1"/>
  <c r="AA55" i="9" s="1"/>
  <c r="AA56" i="9" s="1"/>
  <c r="AA57" i="9" s="1"/>
  <c r="AA58" i="9" s="1"/>
  <c r="AA59" i="9" s="1"/>
  <c r="AA60" i="9" s="1"/>
  <c r="AA61" i="9" s="1"/>
  <c r="AA62" i="9" s="1"/>
  <c r="AA63" i="9" s="1"/>
  <c r="AA64" i="9" s="1"/>
  <c r="AA65" i="9" s="1"/>
  <c r="AA66" i="9" s="1"/>
  <c r="AA68" i="9" s="1"/>
  <c r="N16" i="9"/>
  <c r="G16" i="9"/>
  <c r="P16" i="9" s="1"/>
  <c r="Z16" i="9" s="1"/>
  <c r="Z15" i="9"/>
  <c r="P15" i="9"/>
  <c r="N15" i="9"/>
  <c r="G15" i="9"/>
  <c r="A15" i="9"/>
  <c r="A16" i="9" s="1"/>
  <c r="A17" i="9" s="1"/>
  <c r="A18" i="9" s="1"/>
  <c r="A19" i="9" s="1"/>
  <c r="A20" i="9" s="1"/>
  <c r="A21" i="9" s="1"/>
  <c r="A22" i="9" s="1"/>
  <c r="A25" i="9" s="1"/>
  <c r="A26" i="9" s="1"/>
  <c r="A27" i="9" s="1"/>
  <c r="A28" i="9" s="1"/>
  <c r="A29" i="9" s="1"/>
  <c r="A32" i="9" s="1"/>
  <c r="A33" i="9" s="1"/>
  <c r="A34" i="9" s="1"/>
  <c r="A35" i="9" s="1"/>
  <c r="A36" i="9" s="1"/>
  <c r="A37" i="9" s="1"/>
  <c r="A39"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8" i="9" s="1"/>
  <c r="AA14" i="9"/>
  <c r="AA15" i="9" s="1"/>
  <c r="N14" i="9"/>
  <c r="G14" i="9"/>
  <c r="P14" i="9" s="1"/>
  <c r="Z14" i="9" s="1"/>
  <c r="AA13" i="9"/>
  <c r="P13" i="9"/>
  <c r="Z13" i="9" s="1"/>
  <c r="N13" i="9"/>
  <c r="G13" i="9"/>
  <c r="A13" i="9"/>
  <c r="A14" i="9" s="1"/>
  <c r="N12" i="9"/>
  <c r="G12" i="9"/>
  <c r="P12" i="9" s="1"/>
  <c r="Z5" i="9"/>
  <c r="A1" i="9"/>
  <c r="L36" i="3"/>
  <c r="K36" i="3"/>
  <c r="J36" i="3"/>
  <c r="H36" i="3"/>
  <c r="G36" i="3"/>
  <c r="F36" i="3"/>
  <c r="E36" i="3"/>
  <c r="D36" i="3"/>
  <c r="M35" i="3"/>
  <c r="I35" i="3"/>
  <c r="M34" i="3"/>
  <c r="I34" i="3"/>
  <c r="M33" i="3"/>
  <c r="I33" i="3"/>
  <c r="M32" i="3"/>
  <c r="I32" i="3"/>
  <c r="M31" i="3"/>
  <c r="I31" i="3"/>
  <c r="M30" i="3"/>
  <c r="I30" i="3"/>
  <c r="M29" i="3"/>
  <c r="I29" i="3"/>
  <c r="M28" i="3"/>
  <c r="I28" i="3"/>
  <c r="M27" i="3"/>
  <c r="I27" i="3"/>
  <c r="M26" i="3"/>
  <c r="I26" i="3"/>
  <c r="M25" i="3"/>
  <c r="I25" i="3"/>
  <c r="M24" i="3"/>
  <c r="I24" i="3"/>
  <c r="I23" i="3"/>
  <c r="M23" i="3" s="1"/>
  <c r="N22" i="3"/>
  <c r="M22" i="3"/>
  <c r="I22" i="3"/>
  <c r="M21" i="3"/>
  <c r="I21" i="3"/>
  <c r="M20" i="3"/>
  <c r="I20" i="3"/>
  <c r="N19" i="3"/>
  <c r="I19" i="3"/>
  <c r="M19" i="3" s="1"/>
  <c r="N18" i="3"/>
  <c r="M18" i="3"/>
  <c r="I18" i="3"/>
  <c r="I17" i="3"/>
  <c r="M17" i="3" s="1"/>
  <c r="M16" i="3"/>
  <c r="I16" i="3"/>
  <c r="N15" i="3"/>
  <c r="I15" i="3"/>
  <c r="M15" i="3" s="1"/>
  <c r="N14" i="3"/>
  <c r="M14" i="3"/>
  <c r="I14" i="3"/>
  <c r="N13" i="3"/>
  <c r="I13" i="3"/>
  <c r="M13" i="3" s="1"/>
  <c r="A13" i="3"/>
  <c r="A14" i="3" s="1"/>
  <c r="A15" i="3" s="1"/>
  <c r="A16" i="3" s="1"/>
  <c r="A17" i="3" s="1"/>
  <c r="A18" i="3" s="1"/>
  <c r="A19" i="3" s="1"/>
  <c r="A20" i="3" s="1"/>
  <c r="A21" i="3" s="1"/>
  <c r="A22" i="3" s="1"/>
  <c r="A23" i="3" s="1"/>
  <c r="A24" i="3" s="1"/>
  <c r="N12" i="3"/>
  <c r="I12" i="3"/>
  <c r="M12" i="3" s="1"/>
  <c r="A12" i="3"/>
  <c r="N11" i="3"/>
  <c r="I11" i="3"/>
  <c r="I36" i="3" s="1"/>
  <c r="M5" i="3"/>
  <c r="A1" i="3"/>
  <c r="H17" i="2"/>
  <c r="G17" i="2"/>
  <c r="F17" i="2"/>
  <c r="E17" i="2"/>
  <c r="D17" i="2"/>
  <c r="I16" i="2"/>
  <c r="I15" i="2"/>
  <c r="I14" i="2"/>
  <c r="I13" i="2"/>
  <c r="I17" i="2" s="1"/>
  <c r="A13" i="2"/>
  <c r="A14" i="2" s="1"/>
  <c r="K12" i="2"/>
  <c r="I12" i="2"/>
  <c r="J5" i="2"/>
  <c r="A2" i="2"/>
  <c r="A1" i="2"/>
  <c r="D16" i="1"/>
  <c r="A14" i="1"/>
  <c r="H14" i="1" s="1"/>
  <c r="H11" i="1"/>
  <c r="A11" i="1"/>
  <c r="H10" i="1"/>
  <c r="A2" i="1"/>
  <c r="A1" i="1"/>
  <c r="A2" i="12"/>
  <c r="A2" i="14" s="1"/>
  <c r="A15" i="2" l="1"/>
  <c r="K14" i="2"/>
  <c r="D39" i="11"/>
  <c r="N68" i="9"/>
  <c r="D68" i="9"/>
  <c r="A11" i="14"/>
  <c r="D10" i="14"/>
  <c r="G37" i="9"/>
  <c r="G39" i="9" s="1"/>
  <c r="P33" i="9"/>
  <c r="Z33" i="9" s="1"/>
  <c r="Z37" i="9" s="1"/>
  <c r="P22" i="15"/>
  <c r="A2" i="3"/>
  <c r="N17" i="3"/>
  <c r="N21" i="3"/>
  <c r="P43" i="9"/>
  <c r="T12" i="15"/>
  <c r="T22" i="15" s="1"/>
  <c r="P34" i="15"/>
  <c r="T34" i="15" s="1"/>
  <c r="N25" i="11"/>
  <c r="N29" i="11" s="1"/>
  <c r="G28" i="11"/>
  <c r="P28" i="11" s="1"/>
  <c r="T28" i="11" s="1"/>
  <c r="N51" i="11"/>
  <c r="P51" i="11" s="1"/>
  <c r="T51" i="11" s="1"/>
  <c r="A9" i="13"/>
  <c r="D8" i="13"/>
  <c r="I39" i="11"/>
  <c r="M22" i="11"/>
  <c r="R68" i="11"/>
  <c r="P29" i="9"/>
  <c r="P57" i="9"/>
  <c r="Z57" i="9" s="1"/>
  <c r="N19" i="11"/>
  <c r="G33" i="11"/>
  <c r="P33" i="11" s="1"/>
  <c r="T33" i="11" s="1"/>
  <c r="N50" i="11"/>
  <c r="P50" i="11" s="1"/>
  <c r="T50" i="11" s="1"/>
  <c r="C66" i="11"/>
  <c r="M11" i="3"/>
  <c r="M36" i="3" s="1"/>
  <c r="P61" i="9"/>
  <c r="Z61" i="9" s="1"/>
  <c r="L68" i="9"/>
  <c r="N22" i="15"/>
  <c r="G13" i="11"/>
  <c r="P13" i="11" s="1"/>
  <c r="T13" i="11" s="1"/>
  <c r="G21" i="11"/>
  <c r="P21" i="11" s="1"/>
  <c r="T21" i="11" s="1"/>
  <c r="D66" i="11"/>
  <c r="D68" i="11" s="1"/>
  <c r="N47" i="11"/>
  <c r="P47" i="11" s="1"/>
  <c r="T47" i="11" s="1"/>
  <c r="Z29" i="9"/>
  <c r="E68" i="11"/>
  <c r="P22" i="9"/>
  <c r="A15" i="1"/>
  <c r="K13" i="2"/>
  <c r="M39" i="9"/>
  <c r="M68" i="9" s="1"/>
  <c r="P35" i="9"/>
  <c r="Z35" i="9" s="1"/>
  <c r="P65" i="9"/>
  <c r="Z65" i="9" s="1"/>
  <c r="G37" i="15"/>
  <c r="G39" i="15" s="1"/>
  <c r="D37" i="11"/>
  <c r="G66" i="11"/>
  <c r="N23" i="3"/>
  <c r="Z12" i="9"/>
  <c r="Z22" i="9" s="1"/>
  <c r="N39" i="9"/>
  <c r="T32" i="15"/>
  <c r="D29" i="11"/>
  <c r="P32" i="11"/>
  <c r="G37" i="11"/>
  <c r="I68" i="11"/>
  <c r="P19" i="11"/>
  <c r="T19" i="11" s="1"/>
  <c r="P45" i="9"/>
  <c r="Z45" i="9" s="1"/>
  <c r="G12" i="11"/>
  <c r="N15" i="11"/>
  <c r="P15" i="11" s="1"/>
  <c r="T15" i="11" s="1"/>
  <c r="G18" i="11"/>
  <c r="P18" i="11" s="1"/>
  <c r="T18" i="11" s="1"/>
  <c r="E29" i="11"/>
  <c r="N42" i="11"/>
  <c r="V68" i="9"/>
  <c r="F39" i="15"/>
  <c r="F39" i="11" s="1"/>
  <c r="N37" i="15"/>
  <c r="I22" i="11"/>
  <c r="P20" i="11"/>
  <c r="T20" i="11" s="1"/>
  <c r="A2" i="13"/>
  <c r="A2" i="15"/>
  <c r="A2" i="11"/>
  <c r="A2" i="9"/>
  <c r="A25" i="3"/>
  <c r="N24" i="3"/>
  <c r="N16" i="3"/>
  <c r="N20" i="3"/>
  <c r="C39" i="9"/>
  <c r="C68" i="9" s="1"/>
  <c r="G66" i="9"/>
  <c r="P49" i="9"/>
  <c r="Z49" i="9" s="1"/>
  <c r="W68" i="9"/>
  <c r="K39" i="15"/>
  <c r="K39" i="11" s="1"/>
  <c r="K68" i="11" s="1"/>
  <c r="P33" i="15"/>
  <c r="T33" i="15" s="1"/>
  <c r="G17" i="11"/>
  <c r="P17" i="11" s="1"/>
  <c r="T17" i="11" s="1"/>
  <c r="G29" i="11"/>
  <c r="N26" i="11"/>
  <c r="P26" i="11" s="1"/>
  <c r="T26" i="11" s="1"/>
  <c r="L37" i="11"/>
  <c r="P25" i="15"/>
  <c r="P25" i="11"/>
  <c r="N32" i="11"/>
  <c r="N37" i="11" s="1"/>
  <c r="N12" i="11"/>
  <c r="N22" i="11" s="1"/>
  <c r="N39" i="11" s="1"/>
  <c r="D9" i="14"/>
  <c r="F66" i="11"/>
  <c r="F68" i="11" s="1"/>
  <c r="A10" i="13" l="1"/>
  <c r="D9" i="13"/>
  <c r="P12" i="11"/>
  <c r="G22" i="11"/>
  <c r="G39" i="11" s="1"/>
  <c r="G68" i="11"/>
  <c r="Z39" i="9"/>
  <c r="A12" i="14"/>
  <c r="D11" i="14"/>
  <c r="G68" i="9"/>
  <c r="C39" i="11"/>
  <c r="C68" i="11" s="1"/>
  <c r="T25" i="11"/>
  <c r="T29" i="11" s="1"/>
  <c r="P29" i="11"/>
  <c r="P37" i="9"/>
  <c r="P37" i="11"/>
  <c r="T32" i="11"/>
  <c r="T37" i="11" s="1"/>
  <c r="Z43" i="9"/>
  <c r="Z66" i="9" s="1"/>
  <c r="Z68" i="9" s="1"/>
  <c r="P66" i="9"/>
  <c r="P68" i="9" s="1"/>
  <c r="N39" i="15"/>
  <c r="P29" i="15"/>
  <c r="T25" i="15"/>
  <c r="T29" i="15" s="1"/>
  <c r="N66" i="11"/>
  <c r="N68" i="11" s="1"/>
  <c r="P42" i="11"/>
  <c r="T37" i="15"/>
  <c r="T39" i="15" s="1"/>
  <c r="P37" i="15"/>
  <c r="A16" i="1"/>
  <c r="H16" i="1" s="1"/>
  <c r="H15" i="1"/>
  <c r="A26" i="3"/>
  <c r="N25" i="3"/>
  <c r="P39" i="9"/>
  <c r="M39" i="11"/>
  <c r="M68" i="11" s="1"/>
  <c r="A16" i="2"/>
  <c r="K15" i="2"/>
  <c r="T42" i="11" l="1"/>
  <c r="T66" i="11" s="1"/>
  <c r="P66" i="11"/>
  <c r="K16" i="2"/>
  <c r="A17" i="2"/>
  <c r="K17" i="2" s="1"/>
  <c r="A27" i="3"/>
  <c r="N26" i="3"/>
  <c r="T12" i="11"/>
  <c r="T22" i="11" s="1"/>
  <c r="T39" i="11" s="1"/>
  <c r="P22" i="11"/>
  <c r="P39" i="11" s="1"/>
  <c r="A13" i="14"/>
  <c r="D12" i="14"/>
  <c r="P39" i="15"/>
  <c r="A11" i="13"/>
  <c r="D10" i="13"/>
  <c r="A14" i="14" l="1"/>
  <c r="D13" i="14"/>
  <c r="P68" i="11"/>
  <c r="T68" i="11" s="1"/>
  <c r="A12" i="13"/>
  <c r="D11" i="13"/>
  <c r="A28" i="3"/>
  <c r="N27" i="3"/>
  <c r="A29" i="3" l="1"/>
  <c r="N28" i="3"/>
  <c r="A13" i="13"/>
  <c r="D12" i="13"/>
  <c r="A15" i="14"/>
  <c r="D14" i="14"/>
  <c r="A16" i="14" l="1"/>
  <c r="D15" i="14"/>
  <c r="D13" i="13"/>
  <c r="A14" i="13"/>
  <c r="A30" i="3"/>
  <c r="N29" i="3"/>
  <c r="A15" i="13" l="1"/>
  <c r="D14" i="13"/>
  <c r="A31" i="3"/>
  <c r="N30" i="3"/>
  <c r="A17" i="14"/>
  <c r="D16" i="14"/>
  <c r="A18" i="14" l="1"/>
  <c r="D17" i="14"/>
  <c r="A32" i="3"/>
  <c r="N31" i="3"/>
  <c r="A16" i="13"/>
  <c r="D15" i="13"/>
  <c r="A17" i="13" l="1"/>
  <c r="D16" i="13"/>
  <c r="A33" i="3"/>
  <c r="N32" i="3"/>
  <c r="D18" i="14"/>
  <c r="A19" i="14"/>
  <c r="A20" i="14" l="1"/>
  <c r="D19" i="14"/>
  <c r="A34" i="3"/>
  <c r="N33" i="3"/>
  <c r="A18" i="13"/>
  <c r="D17" i="13"/>
  <c r="A19" i="13" l="1"/>
  <c r="D18" i="13"/>
  <c r="A35" i="3"/>
  <c r="N34" i="3"/>
  <c r="A21" i="14"/>
  <c r="D20" i="14"/>
  <c r="A22" i="14" l="1"/>
  <c r="D21" i="14"/>
  <c r="A36" i="3"/>
  <c r="N36" i="3" s="1"/>
  <c r="N35" i="3"/>
  <c r="A20" i="13"/>
  <c r="D19" i="13"/>
  <c r="A21" i="13" l="1"/>
  <c r="D20" i="13"/>
  <c r="A23" i="14"/>
  <c r="D22" i="14"/>
  <c r="A24" i="14" l="1"/>
  <c r="D23" i="14"/>
  <c r="A22" i="13"/>
  <c r="D21" i="13"/>
  <c r="A23" i="13" l="1"/>
  <c r="D22" i="13"/>
  <c r="A25" i="14"/>
  <c r="D24" i="14"/>
  <c r="A26" i="14" l="1"/>
  <c r="D25" i="14"/>
  <c r="A24" i="13"/>
  <c r="D23" i="13"/>
  <c r="A25" i="13" l="1"/>
  <c r="D24" i="13"/>
  <c r="A27" i="14"/>
  <c r="D26" i="14"/>
  <c r="A28" i="14" l="1"/>
  <c r="D27" i="14"/>
  <c r="A26" i="13"/>
  <c r="D25" i="13"/>
  <c r="A27" i="13" l="1"/>
  <c r="D26" i="13"/>
  <c r="A29" i="14"/>
  <c r="D28" i="14"/>
  <c r="A30" i="14" l="1"/>
  <c r="D29" i="14"/>
  <c r="A28" i="13"/>
  <c r="D27" i="13"/>
  <c r="A29" i="13" l="1"/>
  <c r="D28" i="13"/>
  <c r="A31" i="14"/>
  <c r="D30" i="14"/>
  <c r="A32" i="14" l="1"/>
  <c r="D31" i="14"/>
  <c r="A30" i="13"/>
  <c r="D29" i="13"/>
  <c r="A31" i="13" l="1"/>
  <c r="D30" i="13"/>
  <c r="A33" i="14"/>
  <c r="D32" i="14"/>
  <c r="A34" i="14" l="1"/>
  <c r="D33" i="14"/>
  <c r="A32" i="13"/>
  <c r="D31" i="13"/>
  <c r="A33" i="13" l="1"/>
  <c r="D32" i="13"/>
  <c r="A35" i="14"/>
  <c r="D34" i="14"/>
  <c r="A36" i="14" l="1"/>
  <c r="D35" i="14"/>
  <c r="A34" i="13"/>
  <c r="D33" i="13"/>
  <c r="A35" i="13" l="1"/>
  <c r="D34" i="13"/>
  <c r="D36" i="14"/>
  <c r="A37" i="14"/>
  <c r="A38" i="14" l="1"/>
  <c r="D37" i="14"/>
  <c r="A36" i="13"/>
  <c r="D35" i="13"/>
  <c r="A37" i="13" l="1"/>
  <c r="D36" i="13"/>
  <c r="A39" i="14"/>
  <c r="D38" i="14"/>
  <c r="A40" i="14" l="1"/>
  <c r="D39" i="14"/>
  <c r="D37" i="13"/>
  <c r="A38" i="13"/>
  <c r="A39" i="13" l="1"/>
  <c r="D38" i="13"/>
  <c r="A41" i="14"/>
  <c r="D40" i="14"/>
  <c r="A42" i="14" l="1"/>
  <c r="D41" i="14"/>
  <c r="A40" i="13"/>
  <c r="D39" i="13"/>
  <c r="A41" i="13" l="1"/>
  <c r="D40" i="13"/>
  <c r="A43" i="14"/>
  <c r="D42" i="14"/>
  <c r="A44" i="14" l="1"/>
  <c r="D43" i="14"/>
  <c r="A42" i="13"/>
  <c r="D41" i="13"/>
  <c r="A43" i="13" l="1"/>
  <c r="D42" i="13"/>
  <c r="A45" i="14"/>
  <c r="D44" i="14"/>
  <c r="A46" i="14" l="1"/>
  <c r="D45" i="14"/>
  <c r="A44" i="13"/>
  <c r="D43" i="13"/>
  <c r="A45" i="13" l="1"/>
  <c r="D44" i="13"/>
  <c r="A47" i="14"/>
  <c r="D46" i="14"/>
  <c r="A48" i="14" l="1"/>
  <c r="D47" i="14"/>
  <c r="A46" i="13"/>
  <c r="D45" i="13"/>
  <c r="A47" i="13" l="1"/>
  <c r="D46" i="13"/>
  <c r="A49" i="14"/>
  <c r="D48" i="14"/>
  <c r="A50" i="14" l="1"/>
  <c r="D49" i="14"/>
  <c r="A48" i="13"/>
  <c r="D47" i="13"/>
  <c r="A49" i="13" l="1"/>
  <c r="D48" i="13"/>
  <c r="A51" i="14"/>
  <c r="D50" i="14"/>
  <c r="A52" i="14" l="1"/>
  <c r="D51" i="14"/>
  <c r="A50" i="13"/>
  <c r="D49" i="13"/>
  <c r="A51" i="13" l="1"/>
  <c r="D50" i="13"/>
  <c r="A53" i="14"/>
  <c r="D52" i="14"/>
  <c r="A54" i="14" l="1"/>
  <c r="D53" i="14"/>
  <c r="A52" i="13"/>
  <c r="D51" i="13"/>
  <c r="A53" i="13" l="1"/>
  <c r="D52" i="13"/>
  <c r="A55" i="14"/>
  <c r="D54" i="14"/>
  <c r="A56" i="14" l="1"/>
  <c r="D55" i="14"/>
  <c r="A54" i="13"/>
  <c r="D53" i="13"/>
  <c r="A55" i="13" l="1"/>
  <c r="D54" i="13"/>
  <c r="A57" i="14"/>
  <c r="D56" i="14"/>
  <c r="A58" i="14" l="1"/>
  <c r="D57" i="14"/>
  <c r="D55" i="13"/>
  <c r="A56" i="13"/>
  <c r="A57" i="13" l="1"/>
  <c r="D56" i="13"/>
  <c r="A59" i="14"/>
  <c r="D58" i="14"/>
  <c r="A60" i="14" l="1"/>
  <c r="D60" i="14" s="1"/>
  <c r="D59" i="14"/>
  <c r="A58" i="13"/>
  <c r="D57" i="13"/>
  <c r="A59" i="13" l="1"/>
  <c r="D58" i="13"/>
  <c r="A60" i="13" l="1"/>
  <c r="D59" i="13"/>
  <c r="A61" i="13" l="1"/>
  <c r="D60" i="13"/>
  <c r="D61" i="13" l="1"/>
  <c r="A62" i="13"/>
  <c r="A63" i="13" l="1"/>
  <c r="D62" i="13"/>
  <c r="A64" i="13" l="1"/>
  <c r="D63" i="13"/>
  <c r="A65" i="13" l="1"/>
  <c r="D64" i="13"/>
  <c r="A66" i="13" l="1"/>
  <c r="D65" i="13"/>
  <c r="A67" i="13" l="1"/>
  <c r="D67" i="13" s="1"/>
  <c r="D66" i="13"/>
</calcChain>
</file>

<file path=xl/sharedStrings.xml><?xml version="1.0" encoding="utf-8"?>
<sst xmlns="http://schemas.openxmlformats.org/spreadsheetml/2006/main" count="704" uniqueCount="384">
  <si>
    <t>Electric General Plant</t>
  </si>
  <si>
    <t>Gas General Plant</t>
  </si>
  <si>
    <t>Gas Intangible Plant</t>
  </si>
  <si>
    <t>Gas and Electric Common Plant</t>
  </si>
  <si>
    <t>FF1 356</t>
  </si>
  <si>
    <t>Col 1</t>
  </si>
  <si>
    <t>Col 2</t>
  </si>
  <si>
    <t>Col 3</t>
  </si>
  <si>
    <t>Col 4</t>
  </si>
  <si>
    <t>Col 5</t>
  </si>
  <si>
    <t>Col 6</t>
  </si>
  <si>
    <t>Col 7</t>
  </si>
  <si>
    <t>Col 8</t>
  </si>
  <si>
    <t>Col 9</t>
  </si>
  <si>
    <t>Col 10</t>
  </si>
  <si>
    <t>Col 11</t>
  </si>
  <si>
    <t>Col 12</t>
  </si>
  <si>
    <t>Asset Class</t>
  </si>
  <si>
    <t>Asset Class Description</t>
  </si>
  <si>
    <t>Retirements</t>
  </si>
  <si>
    <t>Adjustments</t>
  </si>
  <si>
    <t>Transfers</t>
  </si>
  <si>
    <t>Total</t>
  </si>
  <si>
    <t>ETC</t>
  </si>
  <si>
    <t>ETCL</t>
  </si>
  <si>
    <t>TRANSMISSION</t>
  </si>
  <si>
    <t>Generation</t>
  </si>
  <si>
    <t>Distribution</t>
  </si>
  <si>
    <t>Total Electric</t>
  </si>
  <si>
    <t>Total Gas</t>
  </si>
  <si>
    <t>CORPORATE SERVICES</t>
  </si>
  <si>
    <t>Total Utility</t>
  </si>
  <si>
    <t>High
Voltage</t>
  </si>
  <si>
    <t>Low
Voltage</t>
  </si>
  <si>
    <t>Generation
Ties</t>
  </si>
  <si>
    <t>Direct
Connects</t>
  </si>
  <si>
    <t>Gas &amp; Elect</t>
  </si>
  <si>
    <t>Elect</t>
  </si>
  <si>
    <t>Gas</t>
  </si>
  <si>
    <t>COMMON</t>
  </si>
  <si>
    <t>CAU</t>
  </si>
  <si>
    <t>CCE</t>
  </si>
  <si>
    <t>CDH</t>
  </si>
  <si>
    <t>CIS</t>
  </si>
  <si>
    <t>CNP</t>
  </si>
  <si>
    <t>CNPL</t>
  </si>
  <si>
    <t>COE</t>
  </si>
  <si>
    <t>COT</t>
  </si>
  <si>
    <t>CST</t>
  </si>
  <si>
    <t>CSTL</t>
  </si>
  <si>
    <t>Sub-total</t>
  </si>
  <si>
    <t>INTANGIBLE</t>
  </si>
  <si>
    <t>CII</t>
  </si>
  <si>
    <t>CIP</t>
  </si>
  <si>
    <t>EIP</t>
  </si>
  <si>
    <t>GAS</t>
  </si>
  <si>
    <t>GENERAL</t>
  </si>
  <si>
    <t>EGP</t>
  </si>
  <si>
    <t>EGPL</t>
  </si>
  <si>
    <t>NGP</t>
  </si>
  <si>
    <t>NGPL</t>
  </si>
  <si>
    <t>TOTAL</t>
  </si>
  <si>
    <t>FUNCTIONAL</t>
  </si>
  <si>
    <t>EDP</t>
  </si>
  <si>
    <t>EDPL</t>
  </si>
  <si>
    <t>EHH</t>
  </si>
  <si>
    <t>EHHL</t>
  </si>
  <si>
    <t>EHP</t>
  </si>
  <si>
    <t>EHPL</t>
  </si>
  <si>
    <t>ENP</t>
  </si>
  <si>
    <t>ENP1</t>
  </si>
  <si>
    <t>ENP9</t>
  </si>
  <si>
    <t>ENPL</t>
  </si>
  <si>
    <t>EOP</t>
  </si>
  <si>
    <t>EOPG</t>
  </si>
  <si>
    <t>EOPL</t>
  </si>
  <si>
    <t>EPV</t>
  </si>
  <si>
    <t>ESF</t>
  </si>
  <si>
    <t>ESFG</t>
  </si>
  <si>
    <t>ESFL</t>
  </si>
  <si>
    <t>ETCG</t>
  </si>
  <si>
    <t>ETP</t>
  </si>
  <si>
    <t>ETPL</t>
  </si>
  <si>
    <t>NTP</t>
  </si>
  <si>
    <t>Description</t>
  </si>
  <si>
    <t>Additions</t>
  </si>
  <si>
    <t>Asset Retirement Costs</t>
  </si>
  <si>
    <t>Note 1</t>
  </si>
  <si>
    <t>Note 2</t>
  </si>
  <si>
    <t>Line</t>
  </si>
  <si>
    <t>Notes:</t>
  </si>
  <si>
    <t>CWIP to Plant Adjustment</t>
  </si>
  <si>
    <t>Common Intangible Plant</t>
  </si>
  <si>
    <t>Other Reclass</t>
  </si>
  <si>
    <t>Category of Plant</t>
  </si>
  <si>
    <t>Note 3</t>
  </si>
  <si>
    <t>Intangible Plant</t>
  </si>
  <si>
    <t>Note 4</t>
  </si>
  <si>
    <t>Ending Balance</t>
  </si>
  <si>
    <t>Workpaper Reference</t>
  </si>
  <si>
    <t>Formula Model/</t>
  </si>
  <si>
    <t>CGI Plant</t>
  </si>
  <si>
    <t>Beginning</t>
  </si>
  <si>
    <t>Balance</t>
  </si>
  <si>
    <t>Ending</t>
  </si>
  <si>
    <t xml:space="preserve">Prior Year </t>
  </si>
  <si>
    <t>Reference</t>
  </si>
  <si>
    <t xml:space="preserve">FERC Form 1 </t>
  </si>
  <si>
    <t>FF1 205, L. 5, col g</t>
  </si>
  <si>
    <t>FF2 205, L. 5, col g</t>
  </si>
  <si>
    <t>FF1 207, L. 96, col g</t>
  </si>
  <si>
    <t>FF2 209, L. 120, col g</t>
  </si>
  <si>
    <t>Sum of Col 1-5</t>
  </si>
  <si>
    <t>Col 13</t>
  </si>
  <si>
    <t>Col 14</t>
  </si>
  <si>
    <t>Sum of Col 1-4</t>
  </si>
  <si>
    <t xml:space="preserve"> Journal Entries</t>
  </si>
  <si>
    <t>Reclassification of</t>
  </si>
  <si>
    <t>Other SAP</t>
  </si>
  <si>
    <t>Reconciliation of Prior Year Common, General and Intangible Plant (CGI) Plant In Service To FERC Form 1</t>
  </si>
  <si>
    <t>Prior Year:</t>
  </si>
  <si>
    <t>Input cells are shaded gold</t>
  </si>
  <si>
    <t>Prior Year Plant Before Allocation of Residual Common, General and Intangible (CGI)</t>
  </si>
  <si>
    <t>Allocation of Residual Common, General and Intangible (CGI) Plant</t>
  </si>
  <si>
    <t>Prior Year Plant After the Allocation of Residual Common, General and Intangible (CGI)</t>
  </si>
  <si>
    <t>Tab</t>
  </si>
  <si>
    <t>WP_7-PlantInService</t>
  </si>
  <si>
    <t>Pacific Gas and Electric Company</t>
  </si>
  <si>
    <t>WP_7-PlantInService 1</t>
  </si>
  <si>
    <t>WP_7-PlantInService 2</t>
  </si>
  <si>
    <t>WP_7-PlantInService 3</t>
  </si>
  <si>
    <t>WP_7-PlantInService 4</t>
  </si>
  <si>
    <t>WP_7-PlantInService 5</t>
  </si>
  <si>
    <t>WP_7-PlantInService 6</t>
  </si>
  <si>
    <t>WP_7-PlantInService 7</t>
  </si>
  <si>
    <t>Functional Group Descriptions</t>
  </si>
  <si>
    <t>Functional Group</t>
  </si>
  <si>
    <t>Functional Group Description</t>
  </si>
  <si>
    <t>Common-Autos</t>
  </si>
  <si>
    <t>Common-Communication Equipment</t>
  </si>
  <si>
    <t>Common-Data Handling</t>
  </si>
  <si>
    <t>Common  CIS Intangible Plant</t>
  </si>
  <si>
    <t>Common-Software Intangible Plant</t>
  </si>
  <si>
    <t>Common-Customer Information System</t>
  </si>
  <si>
    <t>Common-Diablo Canyon</t>
  </si>
  <si>
    <t>Common Diablo Canyon Land</t>
  </si>
  <si>
    <t>Common-Office Equipment</t>
  </si>
  <si>
    <t>Common-Other</t>
  </si>
  <si>
    <t>Common-Structures</t>
  </si>
  <si>
    <t>Common-Structures Land</t>
  </si>
  <si>
    <t>Electric Distribution</t>
  </si>
  <si>
    <t>Electric Distribution Land</t>
  </si>
  <si>
    <t>Electric General</t>
  </si>
  <si>
    <t>Electric General Land</t>
  </si>
  <si>
    <t>Helms</t>
  </si>
  <si>
    <t>Helms-Land</t>
  </si>
  <si>
    <t>Electric Production-Hydroelectric</t>
  </si>
  <si>
    <t>Electric Production-Hydroelectric - Land</t>
  </si>
  <si>
    <t>Electric Production-Relicensing</t>
  </si>
  <si>
    <t>Electric Production-Nuclear (Post-2001)</t>
  </si>
  <si>
    <t>Electric Production-Nuclear (Pre-2001)</t>
  </si>
  <si>
    <t>Electric Production-Nuclear-Land</t>
  </si>
  <si>
    <t>Electric Production-Other</t>
  </si>
  <si>
    <t>Electric Production-Other (post 2008)</t>
  </si>
  <si>
    <t>Electric Production-Other-Land</t>
  </si>
  <si>
    <t>Photovoltaic</t>
  </si>
  <si>
    <t>Electric Production-Fossil</t>
  </si>
  <si>
    <t>Electric Production-Fossil (post 2008)</t>
  </si>
  <si>
    <t>Electric Production Fossil Land</t>
  </si>
  <si>
    <t>Non-Network Transmission</t>
  </si>
  <si>
    <t>Electric Transmission Plant CPUC (post 2008)</t>
  </si>
  <si>
    <t>Non-Network Transmission Land</t>
  </si>
  <si>
    <t>Network Transmission</t>
  </si>
  <si>
    <t>Network Transmission-Land</t>
  </si>
  <si>
    <t>GDP</t>
  </si>
  <si>
    <t>Gas Distribution</t>
  </si>
  <si>
    <t>GDPL</t>
  </si>
  <si>
    <t>Gas Distribution Land</t>
  </si>
  <si>
    <t>GGE</t>
  </si>
  <si>
    <t>Gas General - Line 401</t>
  </si>
  <si>
    <t>GGEL</t>
  </si>
  <si>
    <t>Gas General-Land-Line 401</t>
  </si>
  <si>
    <t>GGP</t>
  </si>
  <si>
    <t>Gas General</t>
  </si>
  <si>
    <t>GGPL</t>
  </si>
  <si>
    <t>Gas General Land</t>
  </si>
  <si>
    <t>GGS</t>
  </si>
  <si>
    <t>Gas General - Stanpac</t>
  </si>
  <si>
    <t>GIE</t>
  </si>
  <si>
    <t>Gas Intangible-Line 401</t>
  </si>
  <si>
    <t>GIP</t>
  </si>
  <si>
    <t>Gas Intangible-Line</t>
  </si>
  <si>
    <t>GLS</t>
  </si>
  <si>
    <t>Gas Local Storage</t>
  </si>
  <si>
    <t>GLSL</t>
  </si>
  <si>
    <t>Gas Local Storage Land</t>
  </si>
  <si>
    <t>GPP</t>
  </si>
  <si>
    <t>Gas Production</t>
  </si>
  <si>
    <t>GPPL</t>
  </si>
  <si>
    <t>Gas Production-Land</t>
  </si>
  <si>
    <t>GTE</t>
  </si>
  <si>
    <t>Gas Transmission - Line 401</t>
  </si>
  <si>
    <t>GTEL</t>
  </si>
  <si>
    <t>Gas Transmission-Land-Line 401</t>
  </si>
  <si>
    <t>GTP</t>
  </si>
  <si>
    <t>Gas Transmission</t>
  </si>
  <si>
    <t>GTPL</t>
  </si>
  <si>
    <t>Gas Transmission-Land</t>
  </si>
  <si>
    <t>GTS</t>
  </si>
  <si>
    <t>Gas Transmission - Stanpac</t>
  </si>
  <si>
    <t>GUD</t>
  </si>
  <si>
    <t>Gas Underground Storage Decommission</t>
  </si>
  <si>
    <t>GUDL</t>
  </si>
  <si>
    <t>Gas Underground Storage-Land Decommission</t>
  </si>
  <si>
    <t>GUS</t>
  </si>
  <si>
    <t>Gas Underground Storage</t>
  </si>
  <si>
    <t>GUSL</t>
  </si>
  <si>
    <t>Gas Underground Storage- Land</t>
  </si>
  <si>
    <t>General-Diablo Canyon</t>
  </si>
  <si>
    <t>General Diablo Canyon Land</t>
  </si>
  <si>
    <t>Transmission Diablo Canyon</t>
  </si>
  <si>
    <t>UCC Code</t>
  </si>
  <si>
    <t>UCC Description</t>
  </si>
  <si>
    <t>EG - Fossil Facilities</t>
  </si>
  <si>
    <t>EG - Fossil Transmission</t>
  </si>
  <si>
    <t>EG - Other Generation Solar</t>
  </si>
  <si>
    <t>EG - Hydro Facilities</t>
  </si>
  <si>
    <t>EG - Hydro Transmission</t>
  </si>
  <si>
    <t>EG - Diablo Canyon Nuclear Generation Facilities</t>
  </si>
  <si>
    <t>EG - Diablo Canyon Transmission</t>
  </si>
  <si>
    <t xml:space="preserve">EG - Diablo Canyon Decommissioning </t>
  </si>
  <si>
    <t>EG - Humboldt Unit 3 SAFSTOR Costs</t>
  </si>
  <si>
    <t>EG - Humboldt Unit 3 Decommissioning</t>
  </si>
  <si>
    <t>EG- Diablo Canyon Relicensing</t>
  </si>
  <si>
    <t xml:space="preserve">EG - Power Purchase Payments </t>
  </si>
  <si>
    <t>EG - Electric Procurement</t>
  </si>
  <si>
    <t>ET - Partnership Agreement Generation-Ties</t>
  </si>
  <si>
    <t>ET - Third-Party Generation-Ties</t>
  </si>
  <si>
    <t>GE - Gas and Electric Distribution</t>
  </si>
  <si>
    <t>ED - Wires &amp; Services</t>
  </si>
  <si>
    <t>ED - Transmission-Level Direct Connects</t>
  </si>
  <si>
    <t>ED - Public Purpose Program Administration</t>
  </si>
  <si>
    <t>ED - Demand Response</t>
  </si>
  <si>
    <t>ED - Energy Storage</t>
  </si>
  <si>
    <t>ED - Streetlights - LED Incremental</t>
  </si>
  <si>
    <t>ED - Mobile Home Park</t>
  </si>
  <si>
    <t>ED - Electric Vehicle Charging</t>
  </si>
  <si>
    <t>EP - Electric PPP Programs</t>
  </si>
  <si>
    <t>EP - Electric PPP Programs (CEE, CARE, LIEE)</t>
  </si>
  <si>
    <t>GT - Gas Transmission and Storage</t>
  </si>
  <si>
    <t>GT - Gathering</t>
  </si>
  <si>
    <t>GS - Storage Services - All</t>
  </si>
  <si>
    <t>GS - Storage Services - McDonald Island</t>
  </si>
  <si>
    <t>GS - Storage Services - Los Medanos/Pleasant Creek</t>
  </si>
  <si>
    <t>GS - Storage Services - Gill Ranch</t>
  </si>
  <si>
    <t>GT - Local Transmission</t>
  </si>
  <si>
    <t>GT - Transmission: Northern Path – Line 401</t>
  </si>
  <si>
    <t>GT - Transmission: Northern Path – Line 400</t>
  </si>
  <si>
    <t xml:space="preserve">GT - Transmission: Northern Path – Line 2 </t>
  </si>
  <si>
    <t>GT - Transmission: Southern Path – Line 300 North</t>
  </si>
  <si>
    <t>GT - Transmission: Southern Path – Line 300 South</t>
  </si>
  <si>
    <t>GT - Transmission: Bay Area Loop</t>
  </si>
  <si>
    <t>GT - Excess Line 401</t>
  </si>
  <si>
    <t>GT - Customer Access Charge</t>
  </si>
  <si>
    <t>GD - Gas Distribution</t>
  </si>
  <si>
    <t>GD - Pipes and Services</t>
  </si>
  <si>
    <t>GD - Gas Procurement</t>
  </si>
  <si>
    <t>GD - Public Purpose Program Administration</t>
  </si>
  <si>
    <t>GD - Mobile Home Park</t>
  </si>
  <si>
    <t>GP - Gas PPP Programs</t>
  </si>
  <si>
    <t>GP - Gas PPP Programs (CEE, CARE, LIEE)</t>
  </si>
  <si>
    <t>Shared Corporate Services</t>
  </si>
  <si>
    <t>Electric Corporate Services</t>
  </si>
  <si>
    <t>Gas Corporate Services</t>
  </si>
  <si>
    <t>ET - Network Transmission Other</t>
  </si>
  <si>
    <t>ET - High Voltage Network Transmission</t>
  </si>
  <si>
    <t>ET - Low Voltage Network Transmission</t>
  </si>
  <si>
    <t>UCC Descriptions</t>
  </si>
  <si>
    <t>WP_7-PlantInService 8</t>
  </si>
  <si>
    <t>Unbundled Cost Categories (UCC)</t>
  </si>
  <si>
    <t>Other</t>
  </si>
  <si>
    <t>ARO</t>
  </si>
  <si>
    <t>Sum of Col 2-6</t>
  </si>
  <si>
    <t>Reconciliation of Electric Distribution Plant In Service to FERC Form 1</t>
  </si>
  <si>
    <t>Prior Year Plant Balance and Activity for Electric Distribution Asset Classes</t>
  </si>
  <si>
    <t>Total Electric Distribution Plant</t>
  </si>
  <si>
    <t>FERC Form 1 - Distribution Plant</t>
  </si>
  <si>
    <t>2) Common Intangible Plant is classified as Common Plant in PG&amp;E's FERC Form 1.  It is classified as Intangible Plant for purposes of the WDT case.</t>
  </si>
  <si>
    <t>Electric</t>
  </si>
  <si>
    <t>1) Columns 1-5 show the Electric Distribution Prior Year Plant balance and activity extracted from PowerPlant, PG&amp;E's fixed asset system of record, by querying by Asset Class.</t>
  </si>
  <si>
    <t>EDP36001</t>
  </si>
  <si>
    <t>EDP36002</t>
  </si>
  <si>
    <t>EDP36101</t>
  </si>
  <si>
    <t>EDP36102</t>
  </si>
  <si>
    <t>EDP36200</t>
  </si>
  <si>
    <t>EDP36300</t>
  </si>
  <si>
    <t>EDP36301</t>
  </si>
  <si>
    <t>EDP36400</t>
  </si>
  <si>
    <t>EDP36500</t>
  </si>
  <si>
    <t>EDP36600</t>
  </si>
  <si>
    <t>EDP36700</t>
  </si>
  <si>
    <t>EDP36801</t>
  </si>
  <si>
    <t>EDP36802</t>
  </si>
  <si>
    <t>EDP36901</t>
  </si>
  <si>
    <t>EDP36902</t>
  </si>
  <si>
    <t>EDP37000</t>
  </si>
  <si>
    <t>EDP37001</t>
  </si>
  <si>
    <t>EDP37100</t>
  </si>
  <si>
    <t>EDP37101</t>
  </si>
  <si>
    <t>EDP37102</t>
  </si>
  <si>
    <t>EDP37200</t>
  </si>
  <si>
    <t>EDP37301</t>
  </si>
  <si>
    <t>EDP37302</t>
  </si>
  <si>
    <t>EDP37303</t>
  </si>
  <si>
    <t>EDP37304</t>
  </si>
  <si>
    <t>Sum of Col 6-10</t>
  </si>
  <si>
    <t>FF1 207, L. 75, col g</t>
  </si>
  <si>
    <t>FF1 207, L. 74, col g</t>
  </si>
  <si>
    <t>1) Asset Retirement Costs are included in Distribution Plant in PG&amp;E's FERC Form 1, but are not included in rate base.</t>
  </si>
  <si>
    <t>1) Asset Retirement Costs are included in Gas General Plant in PG&amp;E's FERC Form 2 (FF2 209, L. 119, col g), but are not included in rate base.</t>
  </si>
  <si>
    <t>Distribution Plant: Land</t>
  </si>
  <si>
    <t>Distribution Plant: Land Rights</t>
  </si>
  <si>
    <t>Distribution Plant: Structures &amp; Improvements</t>
  </si>
  <si>
    <t>Distribution Plant: Structures &amp; Improvements/Equipment</t>
  </si>
  <si>
    <t>Distribution Plant: Station Equipment</t>
  </si>
  <si>
    <t>Distribution Plant: Storage Battery Equipment</t>
  </si>
  <si>
    <t>Distribution Plant: Poles Towers, Fixtures</t>
  </si>
  <si>
    <t>Distribution Plant: OH Conductor/Devices</t>
  </si>
  <si>
    <t>Distribution Plant: UG Conduit</t>
  </si>
  <si>
    <t>Distribution Plant: UG Conductor/Devices</t>
  </si>
  <si>
    <t>Distribution Plant: OH Line TX</t>
  </si>
  <si>
    <t>Distribution Plant: UG Line TX</t>
  </si>
  <si>
    <t>Distribution Plant: OH Services</t>
  </si>
  <si>
    <t>Distribution Plant: UG Services</t>
  </si>
  <si>
    <t>Distribution Plant: Meters</t>
  </si>
  <si>
    <t>Distribution Plant: Installed on Customer Premises</t>
  </si>
  <si>
    <t>Distribution Plant: Leased Property Customer Premises</t>
  </si>
  <si>
    <t>Distribution Plant: Streetlight OH Conductor</t>
  </si>
  <si>
    <t>Distribution Plant: Streetlight Lamps/Equipment</t>
  </si>
  <si>
    <t>Distribution Plant: SmartMeters</t>
  </si>
  <si>
    <t>Distribution Plant: EVC Infrastructure on Customer Premises</t>
  </si>
  <si>
    <t>Distribution Plant: Streetlight Electroliers</t>
  </si>
  <si>
    <t>Distribution Plant: Electric Charging Station</t>
  </si>
  <si>
    <t>WP_7-PlantInService 3, L. 125, col 10</t>
  </si>
  <si>
    <t>Table of Contents</t>
  </si>
  <si>
    <t>Distribution Plant: Streetlight Conduit/Cable</t>
  </si>
  <si>
    <t>DISTRIBUTION</t>
  </si>
  <si>
    <t>Other Distribution</t>
  </si>
  <si>
    <t>Col 15</t>
  </si>
  <si>
    <t>Col 16</t>
  </si>
  <si>
    <t>Primary Distribution</t>
  </si>
  <si>
    <t>Secondary Distribution</t>
  </si>
  <si>
    <t>Col 17</t>
  </si>
  <si>
    <t>Sum of Col 7-9</t>
  </si>
  <si>
    <t>Col 5 + 6 + 10</t>
  </si>
  <si>
    <t>Sum of Col 11-16</t>
  </si>
  <si>
    <t>Col 11 + Col 12</t>
  </si>
  <si>
    <t>WP_7-PlantInService 4, L. 116-119, col 17</t>
  </si>
  <si>
    <t>WP_7-PlantInService 4, L. 111-113, col 17</t>
  </si>
  <si>
    <t>WP_7-PlantInService 4, L. 120, col 17</t>
  </si>
  <si>
    <t>WP_7-PlantInService 4, L. 114, col 17</t>
  </si>
  <si>
    <t>WP_7-PlantInService 4, L. 110, col 17</t>
  </si>
  <si>
    <t>3) Column 14 - Corporate Services - Gas and Electric contains the residual CGI plant that is allocated to the total utility using labor allocation factors. The portion of costs allocated to Electric Distribution is determined by Electric Distribution labor costs as a percentage of Total Utility labor costs.</t>
  </si>
  <si>
    <t>4) Column 15 - Corporate Services - Electric contains the residual CGI plant that is allocated to the Electric LOBs using labor allocation factors. The portion of costs allocated to Electric Distribution is determined by Electric Distribution labor costs as a percentage of Total Electric labor costs.</t>
  </si>
  <si>
    <t>2) Column 13 - Distribution (Gas &amp; Electric) contains the residual CGI plant that is allocated to Electric Distribution and Gas Distribution based on the number of Electric and Gas customers. The Electric Distibution portion is allocated to Other Distribution.</t>
  </si>
  <si>
    <t>5) Column 16 - Corporate Services - Gas contains the residual CGI plant that is allocated to the Gas LOBs using labor allocation factors. Electric Distribution does not receive an allocation from Column 16.</t>
  </si>
  <si>
    <t>1) This workpaper shows the allocation of residual Common, General and Intangible (CGI) plant from WP_7-PlantInService 4, L. 100-122, col 13-16 to Line of Business.</t>
  </si>
  <si>
    <t>1) This workpaper shows the prior year plant balances after the allocation of residual Common, General and Intangible (CGI) plant to Line of Business (LOB) using labor allocation factors. The plant in Lines 100-122 are the sum of the direct assigned CGI shown in WP_7-PlantInService 4, L. 100-122, col 1-12, and the allocated residual CGI shown in WP_7-PlantInService 5. Lines 123-147 show the Functional plant from WP_7-PlantInService 4, L. 123-147.</t>
  </si>
  <si>
    <t>1) Prior Year plant balances by Functional Group and Line of Business (LOB) are extracted from PowerPlant, PG&amp;E's fixed asset system of record, by querying by Asset Class and UCC. Lines 100-122 show Common, General and Intangible (CGI) plant by Functional Group. Columns 1-12 are the Direct Assigned CGI plant amounts by LOB. Columns 13-16 are the residual CGI plant amounts that are allocated to the Lines of Business. Primary and Secondary Distribution receive a portion of the allocated CGI from columns 14 and 15. 
Lines 123-147 show Functional plant.</t>
  </si>
  <si>
    <t>WP_7-PlantInService 3, L. 125, col 9</t>
  </si>
  <si>
    <t xml:space="preserve">3) Other Reclass Adjustments are small adjustments involving differences between recorded rate base and how costs were classified in PG&amp;E's FERC Form 1. </t>
  </si>
  <si>
    <t xml:space="preserve"> $                         -  </t>
  </si>
  <si>
    <t xml:space="preserve"> $                    -  </t>
  </si>
  <si>
    <t xml:space="preserve"> $                     -  </t>
  </si>
  <si>
    <t xml:space="preserve"> $                             -  </t>
  </si>
  <si>
    <t>AB1054 Securitization</t>
  </si>
  <si>
    <t>2) These amounts are for Journal Entries booked to SAP to adjust for items that have not yet been recorded in PowerPlant. These amounts have been included in Distribution Plant in PG&amp;E's FERC Form 1.</t>
  </si>
  <si>
    <t>WP_7-PlantInService 3, L. 125, col 8</t>
  </si>
  <si>
    <t>2) Assembly Bill (AB) 1054, signed into law on July 12, 2019, authorizes the issuance of recovery bonds to fund wildfire-related expenditures. These expenditures are excluded from the utility's rate base and are instead recovered via more favorable financing terms available through the sale of recovery bonds in the financial market.  The adjustment on line 102 represents the removal from rate base of the Electric Distribution Plant securitized in November 2021 as part of PG&amp;E's compliance with AB1054. This amount is included as Distribution Plant in PG&amp;E's 2021 FERC Form 1, but is not included in rate base.</t>
  </si>
  <si>
    <t>Securitization</t>
  </si>
  <si>
    <t>AB1054</t>
  </si>
  <si>
    <t>3) Assembly Bill (AB) 1054, signed into law on July 12, 2019, authorizes the issuance of recovery bonds to fund wildfire-related expenditures. These expenditures are excluded from the utility's rate base and are instead recovered via more favorable financing terms available through the sale of recovery bonds in the financial market.  The adjustments in column 8 represent the removal from rate base of the Electric Distribution Plant securitized in November 2021 as part of PG&amp;E's compliance with AB1054. These amounts are included as Distribution Plant in PG&amp;E's 2021 FERC Form 1, but are not included in rate base.</t>
  </si>
  <si>
    <t>3) Other Adjustments are primarily for the removal of capital costs for assets that were incorrectly recorded to Electric Distribution FERC Plant Accounts.  These were subsequently determined to be Electric Transmission assets, and thus are not recovered in the WDT.</t>
  </si>
  <si>
    <t>4) Other Adjustments are primarily for the removal of capital costs for assets that were incorrectly recorded to Electric Distribution FERC Plant Accounts.  These were subsequently determined to be Electric Transmission assets, and thus are not recovered in the WDT.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</si>
</sst>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General_)"/>
  </numFmts>
  <fonts count="13"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sz val="11"/>
      <color theme="0"/>
      <name val="Calibri"/>
      <family val="2"/>
      <scheme val="minor"/>
    </font>
    <font>
      <b/>
      <u/>
      <sz val="11"/>
      <name val="Calibri"/>
      <family val="2"/>
      <scheme val="minor"/>
    </font>
    <font>
      <b/>
      <u/>
      <sz val="11"/>
      <color theme="1"/>
      <name val="Calibri"/>
      <family val="2"/>
      <scheme val="minor"/>
    </font>
    <font>
      <sz val="11"/>
      <name val="Calibri"/>
      <family val="2"/>
      <scheme val="minor"/>
    </font>
    <font>
      <b/>
      <sz val="11"/>
      <name val="Calibri"/>
      <family val="2"/>
      <scheme val="minor"/>
    </font>
    <font>
      <sz val="11"/>
      <color indexed="10"/>
      <name val="Calibri"/>
      <family val="2"/>
      <scheme val="minor"/>
    </font>
    <font>
      <u/>
      <sz val="11"/>
      <name val="Calibri"/>
      <family val="2"/>
      <scheme val="minor"/>
    </font>
    <font>
      <sz val="10"/>
      <name val="Arial"/>
      <family val="2"/>
    </font>
    <font>
      <sz val="11"/>
      <color theme="1"/>
      <name val="Calibri"/>
      <family val="2"/>
      <scheme val="minor"/>
    </font>
  </fonts>
  <fills count="3">
    <fill>
      <patternFill patternType="none"/>
    </fill>
    <fill>
      <patternFill patternType="gray125"/>
    </fill>
    <fill>
      <patternFill patternType="solid">
        <fgColor rgb="FFFFE979"/>
        <bgColor indexed="64"/>
      </patternFill>
    </fill>
  </fills>
  <borders count="18">
    <border>
      <left/>
      <right/>
      <top/>
      <bottom/>
      <diagonal/>
    </border>
    <border>
      <left/>
      <right/>
      <top style="thin">
        <color auto="1"/>
      </top>
      <bottom/>
      <diagonal/>
    </border>
    <border>
      <left style="medium">
        <color auto="1"/>
      </left>
      <right style="medium">
        <color auto="1"/>
      </right>
      <top style="medium">
        <color auto="1"/>
      </top>
      <bottom style="thin">
        <color auto="1"/>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thin">
        <color auto="1"/>
      </top>
      <bottom style="double">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2" fillId="0" borderId="0" applyFont="0" applyFill="0" applyBorder="0" applyAlignment="0" applyProtection="0"/>
    <xf numFmtId="41" fontId="1" fillId="0" borderId="0" applyFont="0" applyFill="0" applyBorder="0" applyAlignment="0" applyProtection="0"/>
    <xf numFmtId="43" fontId="11" fillId="0" borderId="0" applyFont="0" applyFill="0" applyBorder="0" applyAlignment="0" applyProtection="0"/>
  </cellStyleXfs>
  <cellXfs count="112">
    <xf numFmtId="0" fontId="0" fillId="0" borderId="0" xfId="0"/>
    <xf numFmtId="0" fontId="8" fillId="0" borderId="14" xfId="0" applyFont="1" applyBorder="1" applyAlignment="1">
      <alignment horizont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164" fontId="8" fillId="0" borderId="12" xfId="0" applyNumberFormat="1" applyFont="1" applyBorder="1" applyAlignment="1">
      <alignment horizontal="center" wrapText="1"/>
    </xf>
    <xf numFmtId="164" fontId="8" fillId="0" borderId="14" xfId="0" applyNumberFormat="1" applyFont="1" applyBorder="1" applyAlignment="1">
      <alignment horizontal="center" wrapText="1"/>
    </xf>
    <xf numFmtId="0" fontId="7" fillId="0" borderId="0" xfId="0" applyFont="1" applyAlignment="1">
      <alignment horizontal="center"/>
    </xf>
    <xf numFmtId="0" fontId="8" fillId="0" borderId="0" xfId="0" applyFont="1" applyAlignment="1">
      <alignment horizontal="center"/>
    </xf>
    <xf numFmtId="17" fontId="7" fillId="0" borderId="0" xfId="0" quotePrefix="1" applyNumberFormat="1" applyFont="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3" fillId="0" borderId="0" xfId="0" applyFont="1" applyAlignment="1">
      <alignment horizontal="center"/>
    </xf>
    <xf numFmtId="0" fontId="7" fillId="0" borderId="0" xfId="0" applyFont="1" applyAlignment="1">
      <alignment horizontal="left" vertical="center" wrapText="1"/>
    </xf>
    <xf numFmtId="166" fontId="8" fillId="0" borderId="0" xfId="0" applyNumberFormat="1" applyFont="1" applyAlignment="1">
      <alignment horizontal="center"/>
    </xf>
    <xf numFmtId="0" fontId="0" fillId="0" borderId="0" xfId="0" applyAlignment="1">
      <alignment horizontal="center"/>
    </xf>
    <xf numFmtId="0" fontId="5" fillId="0" borderId="0" xfId="0" quotePrefix="1" applyFont="1" applyAlignment="1">
      <alignment horizontal="center"/>
    </xf>
    <xf numFmtId="0" fontId="6" fillId="0" borderId="0" xfId="0" applyFont="1" applyAlignment="1">
      <alignment horizontal="left"/>
    </xf>
    <xf numFmtId="0" fontId="6" fillId="0" borderId="0" xfId="0" applyFont="1" applyAlignment="1">
      <alignment horizontal="center"/>
    </xf>
    <xf numFmtId="0" fontId="3" fillId="0" borderId="0" xfId="0" applyFont="1"/>
    <xf numFmtId="0" fontId="3" fillId="0" borderId="0" xfId="0" applyFont="1" applyAlignment="1">
      <alignment horizontal="center"/>
    </xf>
    <xf numFmtId="0" fontId="0" fillId="0" borderId="0" xfId="0" applyAlignment="1">
      <alignment horizontal="center" wrapText="1"/>
    </xf>
    <xf numFmtId="0" fontId="6" fillId="0" borderId="0" xfId="0" applyFont="1"/>
    <xf numFmtId="0" fontId="7" fillId="0" borderId="0" xfId="0" quotePrefix="1" applyFont="1" applyAlignment="1">
      <alignment horizontal="center"/>
    </xf>
    <xf numFmtId="0" fontId="3" fillId="0" borderId="0" xfId="0" applyFont="1" applyAlignment="1">
      <alignment horizontal="center" wrapText="1"/>
    </xf>
    <xf numFmtId="0" fontId="6"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0" fontId="3" fillId="0" borderId="1" xfId="0" applyFont="1" applyBorder="1" applyAlignment="1">
      <alignment horizontal="center"/>
    </xf>
    <xf numFmtId="165" fontId="3" fillId="0" borderId="1" xfId="0" applyNumberFormat="1" applyFont="1" applyBorder="1" applyAlignment="1">
      <alignment horizontal="center"/>
    </xf>
    <xf numFmtId="164" fontId="0" fillId="0" borderId="0" xfId="0" applyNumberFormat="1" applyAlignment="1">
      <alignment horizontal="right"/>
    </xf>
    <xf numFmtId="0" fontId="7" fillId="0" borderId="0" xfId="0" applyFont="1"/>
    <xf numFmtId="164" fontId="7" fillId="0" borderId="0" xfId="0" applyNumberFormat="1" applyFont="1"/>
    <xf numFmtId="0" fontId="8" fillId="0" borderId="0" xfId="0" applyFont="1" applyAlignment="1">
      <alignment horizontal="center"/>
    </xf>
    <xf numFmtId="0" fontId="7" fillId="0" borderId="0" xfId="0" applyFont="1" applyAlignment="1">
      <alignment vertical="center"/>
    </xf>
    <xf numFmtId="0" fontId="8" fillId="0" borderId="0" xfId="0" applyFont="1"/>
    <xf numFmtId="0" fontId="8" fillId="0" borderId="2"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center" vertical="center"/>
    </xf>
    <xf numFmtId="0" fontId="8" fillId="0" borderId="4" xfId="0" applyFont="1" applyBorder="1" applyAlignment="1">
      <alignment horizontal="center" wrapText="1"/>
    </xf>
    <xf numFmtId="0" fontId="8" fillId="0" borderId="5" xfId="0" quotePrefix="1" applyFont="1" applyBorder="1" applyAlignment="1">
      <alignment horizontal="center" wrapText="1"/>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7" fillId="0" borderId="0" xfId="0" applyFont="1" applyAlignment="1">
      <alignment horizontal="center" wrapText="1"/>
    </xf>
    <xf numFmtId="0" fontId="4" fillId="0" borderId="0" xfId="0" applyFont="1" applyAlignment="1">
      <alignment horizontal="center"/>
    </xf>
    <xf numFmtId="0" fontId="4" fillId="0" borderId="0" xfId="0" applyFont="1"/>
    <xf numFmtId="164" fontId="7" fillId="0" borderId="0" xfId="0" applyNumberFormat="1" applyFont="1" applyAlignment="1">
      <alignment horizontal="center"/>
    </xf>
    <xf numFmtId="37" fontId="7" fillId="0" borderId="0" xfId="0" applyNumberFormat="1" applyFont="1" applyAlignment="1">
      <alignment horizontal="center"/>
    </xf>
    <xf numFmtId="0" fontId="7" fillId="0" borderId="0" xfId="0" quotePrefix="1" applyFont="1"/>
    <xf numFmtId="165" fontId="7" fillId="0" borderId="0" xfId="0" applyNumberFormat="1" applyFont="1"/>
    <xf numFmtId="37" fontId="7" fillId="0" borderId="0" xfId="0" applyNumberFormat="1" applyFont="1"/>
    <xf numFmtId="165" fontId="7" fillId="0" borderId="10" xfId="0" applyNumberFormat="1" applyFont="1" applyBorder="1"/>
    <xf numFmtId="37" fontId="9" fillId="0" borderId="0" xfId="0" applyNumberFormat="1" applyFont="1"/>
    <xf numFmtId="0" fontId="7" fillId="0" borderId="0" xfId="0" applyFont="1" applyAlignment="1">
      <alignment horizontal="left"/>
    </xf>
    <xf numFmtId="0" fontId="7" fillId="0" borderId="0" xfId="0" quotePrefix="1" applyFont="1" applyAlignment="1">
      <alignment horizontal="left"/>
    </xf>
    <xf numFmtId="37" fontId="8" fillId="0" borderId="0" xfId="0" applyNumberFormat="1" applyFont="1"/>
    <xf numFmtId="165" fontId="2" fillId="0" borderId="0" xfId="0" applyNumberFormat="1" applyFont="1"/>
    <xf numFmtId="10" fontId="7" fillId="0" borderId="0" xfId="0" applyNumberFormat="1" applyFont="1"/>
    <xf numFmtId="0" fontId="10" fillId="0" borderId="0" xfId="0" applyFont="1" applyAlignment="1">
      <alignment horizontal="center"/>
    </xf>
    <xf numFmtId="0" fontId="5" fillId="0" borderId="0" xfId="0" applyFont="1" applyAlignment="1">
      <alignment horizontal="center"/>
    </xf>
    <xf numFmtId="0" fontId="5" fillId="0" borderId="0" xfId="0" applyFont="1"/>
    <xf numFmtId="165" fontId="3" fillId="0" borderId="0" xfId="0" applyNumberFormat="1" applyFont="1"/>
    <xf numFmtId="164" fontId="0" fillId="0" borderId="0" xfId="0" applyNumberFormat="1"/>
    <xf numFmtId="164" fontId="0" fillId="0" borderId="0" xfId="0" quotePrefix="1" applyNumberFormat="1"/>
    <xf numFmtId="165" fontId="0" fillId="0" borderId="0" xfId="0" applyNumberFormat="1" applyAlignment="1">
      <alignment horizontal="left" vertical="center"/>
    </xf>
    <xf numFmtId="164" fontId="6" fillId="0" borderId="0" xfId="0" quotePrefix="1" applyNumberFormat="1" applyFont="1" applyAlignment="1">
      <alignment horizontal="center" wrapText="1"/>
    </xf>
    <xf numFmtId="164" fontId="5" fillId="0" borderId="0" xfId="0" quotePrefix="1" applyNumberFormat="1" applyFont="1" applyAlignment="1">
      <alignment horizontal="center" wrapText="1"/>
    </xf>
    <xf numFmtId="164" fontId="5" fillId="0" borderId="0" xfId="0" applyNumberFormat="1" applyFont="1" applyAlignment="1">
      <alignment horizontal="center" wrapText="1"/>
    </xf>
    <xf numFmtId="0" fontId="10"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0" fillId="0" borderId="0" xfId="0" applyAlignment="1">
      <alignment horizontal="left"/>
    </xf>
    <xf numFmtId="0" fontId="10" fillId="0" borderId="0" xfId="0" quotePrefix="1" applyFont="1" applyAlignment="1">
      <alignment horizontal="center"/>
    </xf>
    <xf numFmtId="0" fontId="0" fillId="0" borderId="1" xfId="0" applyBorder="1" applyAlignment="1">
      <alignment horizontal="left"/>
    </xf>
    <xf numFmtId="0" fontId="3" fillId="0" borderId="1" xfId="0" applyFont="1" applyBorder="1" applyAlignment="1">
      <alignment horizontal="left"/>
    </xf>
    <xf numFmtId="17" fontId="7" fillId="0" borderId="0" xfId="0" quotePrefix="1" applyNumberFormat="1" applyFont="1" applyAlignment="1">
      <alignment vertical="center" wrapText="1"/>
    </xf>
    <xf numFmtId="165" fontId="7" fillId="0" borderId="11" xfId="0" applyNumberFormat="1" applyFont="1" applyBorder="1"/>
    <xf numFmtId="165" fontId="8" fillId="2" borderId="0" xfId="0" applyNumberFormat="1" applyFont="1" applyFill="1"/>
    <xf numFmtId="165" fontId="7" fillId="2" borderId="0" xfId="0" applyNumberFormat="1" applyFont="1" applyFill="1"/>
    <xf numFmtId="0" fontId="3" fillId="0" borderId="0" xfId="0" applyFont="1" applyAlignment="1">
      <alignment horizontal="right"/>
    </xf>
    <xf numFmtId="0" fontId="8" fillId="2" borderId="0" xfId="0" applyFont="1" applyFill="1" applyAlignment="1">
      <alignment horizontal="center"/>
    </xf>
    <xf numFmtId="0" fontId="8" fillId="2" borderId="0" xfId="0" applyFont="1" applyFill="1" applyAlignment="1">
      <alignment horizontal="left"/>
    </xf>
    <xf numFmtId="0" fontId="7" fillId="0" borderId="0" xfId="0" applyFont="1" applyAlignment="1">
      <alignment horizontal="center"/>
    </xf>
    <xf numFmtId="0" fontId="8" fillId="0" borderId="12" xfId="0" applyFont="1" applyBorder="1" applyAlignment="1">
      <alignment horizontal="center"/>
    </xf>
    <xf numFmtId="166" fontId="7" fillId="0" borderId="0" xfId="0" quotePrefix="1" applyNumberFormat="1" applyFont="1" applyAlignment="1">
      <alignment horizontal="center"/>
    </xf>
    <xf numFmtId="165" fontId="0" fillId="0" borderId="0" xfId="0" applyNumberFormat="1"/>
    <xf numFmtId="0" fontId="3" fillId="0" borderId="13" xfId="0" applyFont="1" applyBorder="1" applyAlignment="1">
      <alignment horizontal="center" wrapText="1"/>
    </xf>
    <xf numFmtId="0" fontId="3" fillId="0" borderId="13" xfId="0" applyFont="1" applyBorder="1" applyAlignment="1">
      <alignment horizontal="left" wrapText="1" indent="3"/>
    </xf>
    <xf numFmtId="0" fontId="0" fillId="0" borderId="0" xfId="0" applyAlignment="1">
      <alignment horizontal="left" indent="3"/>
    </xf>
    <xf numFmtId="37" fontId="8" fillId="0" borderId="0" xfId="0" applyNumberFormat="1" applyFont="1" applyAlignment="1">
      <alignment horizontal="center"/>
    </xf>
    <xf numFmtId="37" fontId="0" fillId="0" borderId="0" xfId="0" applyNumberFormat="1"/>
    <xf numFmtId="37" fontId="7" fillId="0" borderId="0" xfId="0" applyNumberFormat="1" applyFont="1" applyAlignment="1">
      <alignment horizontal="left"/>
    </xf>
    <xf numFmtId="165" fontId="3" fillId="0" borderId="1" xfId="0" applyNumberFormat="1" applyFont="1" applyBorder="1" applyAlignment="1">
      <alignment horizontal="left" vertical="center"/>
    </xf>
    <xf numFmtId="164" fontId="3" fillId="0" borderId="1" xfId="0" applyNumberFormat="1" applyFont="1" applyBorder="1" applyAlignment="1">
      <alignment vertical="center"/>
    </xf>
    <xf numFmtId="166" fontId="8" fillId="0" borderId="0" xfId="0" applyNumberFormat="1" applyFont="1" applyAlignment="1">
      <alignment horizontal="center"/>
    </xf>
    <xf numFmtId="164" fontId="0" fillId="0" borderId="0" xfId="4" applyNumberFormat="1" applyFont="1"/>
    <xf numFmtId="0" fontId="7" fillId="0" borderId="0" xfId="0" applyFont="1" applyAlignment="1">
      <alignment vertical="center" wrapText="1"/>
    </xf>
    <xf numFmtId="0" fontId="3" fillId="0" borderId="1" xfId="0" applyFont="1" applyBorder="1"/>
    <xf numFmtId="165" fontId="3" fillId="0" borderId="1" xfId="0" applyNumberFormat="1" applyFont="1" applyBorder="1"/>
    <xf numFmtId="0" fontId="0" fillId="0" borderId="1" xfId="0" applyBorder="1"/>
    <xf numFmtId="164" fontId="0" fillId="0" borderId="0" xfId="4" applyNumberFormat="1" applyFont="1" applyFill="1" applyBorder="1"/>
    <xf numFmtId="0" fontId="8" fillId="0" borderId="12" xfId="0" applyFont="1" applyBorder="1" applyAlignment="1">
      <alignment horizontal="center"/>
    </xf>
    <xf numFmtId="0" fontId="8" fillId="0" borderId="14" xfId="0" applyFont="1" applyBorder="1" applyAlignment="1">
      <alignment horizontal="center" wrapText="1"/>
    </xf>
    <xf numFmtId="0" fontId="8" fillId="0" borderId="12" xfId="0" applyFont="1" applyBorder="1" applyAlignment="1">
      <alignment horizontal="center" wrapText="1"/>
    </xf>
    <xf numFmtId="0" fontId="8" fillId="0" borderId="15"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cellXfs>
  <cellStyles count="7">
    <cellStyle name="Comma" xfId="4" xr:uid="{00000000-0005-0000-0000-000004000000}"/>
    <cellStyle name="Comma [0]" xfId="5" xr:uid="{00000000-0005-0000-0000-000005000000}"/>
    <cellStyle name="Comma 2" xfId="6" xr:uid="{00000000-0005-0000-0000-000006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E8A73-0CAB-42AB-AC4F-AF5FBA95B4DF}">
  <sheetPr>
    <pageSetUpPr fitToPage="1"/>
  </sheetPr>
  <dimension ref="A1:B15"/>
  <sheetViews>
    <sheetView showGridLines="0" view="pageBreakPreview" zoomScaleSheetLayoutView="100" workbookViewId="0">
      <selection activeCell="T39" sqref="T39:X39"/>
    </sheetView>
  </sheetViews>
  <sheetFormatPr defaultRowHeight="14.5" x14ac:dyDescent="0.35"/>
  <cols>
    <col min="1" max="1" width="7.1796875" customWidth="1"/>
    <col min="2" max="2" width="95.81640625" customWidth="1"/>
  </cols>
  <sheetData>
    <row r="1" spans="1:2" x14ac:dyDescent="0.35">
      <c r="A1" s="14" t="s">
        <v>127</v>
      </c>
      <c r="B1" s="14"/>
    </row>
    <row r="2" spans="1:2" ht="15.75" customHeight="1" x14ac:dyDescent="0.35">
      <c r="A2" s="14" t="str">
        <f>"WDT3 Rate Year "&amp;'1'!$G$5+2</f>
        <v>WDT3 Rate Year 2023</v>
      </c>
      <c r="B2" s="14"/>
    </row>
    <row r="3" spans="1:2" x14ac:dyDescent="0.35">
      <c r="A3" s="14" t="s">
        <v>126</v>
      </c>
      <c r="B3" s="14"/>
    </row>
    <row r="4" spans="1:2" x14ac:dyDescent="0.35">
      <c r="A4" s="99"/>
      <c r="B4" s="99"/>
    </row>
    <row r="5" spans="1:2" x14ac:dyDescent="0.35">
      <c r="A5" s="14" t="s">
        <v>344</v>
      </c>
      <c r="B5" s="14"/>
    </row>
    <row r="7" spans="1:2" x14ac:dyDescent="0.35">
      <c r="A7" s="18" t="s">
        <v>125</v>
      </c>
      <c r="B7" s="18" t="s">
        <v>84</v>
      </c>
    </row>
    <row r="8" spans="1:2" x14ac:dyDescent="0.35">
      <c r="A8" s="89">
        <v>1</v>
      </c>
      <c r="B8" t="s">
        <v>283</v>
      </c>
    </row>
    <row r="9" spans="1:2" x14ac:dyDescent="0.35">
      <c r="A9" s="89">
        <v>2</v>
      </c>
      <c r="B9" t="s">
        <v>119</v>
      </c>
    </row>
    <row r="10" spans="1:2" x14ac:dyDescent="0.35">
      <c r="A10" s="89">
        <v>3</v>
      </c>
      <c r="B10" t="s">
        <v>284</v>
      </c>
    </row>
    <row r="11" spans="1:2" x14ac:dyDescent="0.35">
      <c r="A11" s="89">
        <v>4</v>
      </c>
      <c r="B11" t="s">
        <v>122</v>
      </c>
    </row>
    <row r="12" spans="1:2" x14ac:dyDescent="0.35">
      <c r="A12" s="89">
        <v>5</v>
      </c>
      <c r="B12" t="s">
        <v>123</v>
      </c>
    </row>
    <row r="13" spans="1:2" x14ac:dyDescent="0.35">
      <c r="A13" s="89">
        <v>6</v>
      </c>
      <c r="B13" t="s">
        <v>124</v>
      </c>
    </row>
    <row r="14" spans="1:2" x14ac:dyDescent="0.35">
      <c r="A14" s="89">
        <v>7</v>
      </c>
      <c r="B14" t="s">
        <v>135</v>
      </c>
    </row>
    <row r="15" spans="1:2" x14ac:dyDescent="0.35">
      <c r="A15" s="89">
        <v>8</v>
      </c>
      <c r="B15" t="s">
        <v>277</v>
      </c>
    </row>
  </sheetData>
  <mergeCells count="4">
    <mergeCell ref="A1:B1"/>
    <mergeCell ref="A2:B2"/>
    <mergeCell ref="A3:B3"/>
    <mergeCell ref="A5:B5"/>
  </mergeCells>
  <pageMargins left="1" right="1" top="1" bottom="1" header="0.5" footer="0.5"/>
  <pageSetup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7"/>
  <sheetViews>
    <sheetView showGridLines="0" tabSelected="1" view="pageBreakPreview" zoomScale="70" zoomScaleSheetLayoutView="70" workbookViewId="0">
      <selection activeCell="T39" sqref="T39:X39"/>
    </sheetView>
  </sheetViews>
  <sheetFormatPr defaultRowHeight="14.5" x14ac:dyDescent="0.35"/>
  <cols>
    <col min="1" max="1" width="5.26953125" style="15" customWidth="1"/>
    <col min="2" max="2" width="38.26953125" customWidth="1"/>
    <col min="3" max="3" width="26" customWidth="1"/>
    <col min="4" max="4" width="26.453125" bestFit="1" customWidth="1"/>
    <col min="5" max="5" width="1.7265625" customWidth="1"/>
    <col min="6" max="6" width="33.7265625" customWidth="1"/>
    <col min="7" max="7" width="9.26953125" customWidth="1"/>
    <col min="8" max="8" width="5.26953125" customWidth="1"/>
    <col min="9" max="13" width="9.1796875" customWidth="1"/>
  </cols>
  <sheetData>
    <row r="1" spans="1:8" x14ac:dyDescent="0.35">
      <c r="A1" s="12" t="str">
        <f>ToC!A1</f>
        <v>Pacific Gas and Electric Company</v>
      </c>
      <c r="B1" s="12"/>
      <c r="C1" s="12"/>
      <c r="D1" s="12"/>
      <c r="E1" s="12"/>
      <c r="F1" s="12"/>
      <c r="G1" s="12"/>
    </row>
    <row r="2" spans="1:8" x14ac:dyDescent="0.35">
      <c r="A2" s="12" t="str">
        <f>ToC!A2</f>
        <v>WDT3 Rate Year 2023</v>
      </c>
      <c r="B2" s="12"/>
      <c r="C2" s="12"/>
      <c r="D2" s="12"/>
      <c r="E2" s="12"/>
      <c r="F2" s="12"/>
      <c r="G2" s="12"/>
    </row>
    <row r="3" spans="1:8" x14ac:dyDescent="0.35">
      <c r="A3" s="12" t="s">
        <v>283</v>
      </c>
      <c r="B3" s="12"/>
      <c r="C3" s="12"/>
      <c r="D3" s="12"/>
      <c r="E3" s="12"/>
      <c r="F3" s="12"/>
      <c r="G3" s="12"/>
    </row>
    <row r="4" spans="1:8" x14ac:dyDescent="0.35">
      <c r="A4" s="12" t="s">
        <v>128</v>
      </c>
      <c r="B4" s="12"/>
      <c r="C4" s="12"/>
      <c r="D4" s="12"/>
      <c r="E4" s="12"/>
      <c r="F4" s="12"/>
      <c r="G4" s="12"/>
    </row>
    <row r="5" spans="1:8" x14ac:dyDescent="0.35">
      <c r="B5" s="85" t="s">
        <v>121</v>
      </c>
      <c r="F5" s="84" t="s">
        <v>120</v>
      </c>
      <c r="G5" s="85">
        <v>2021</v>
      </c>
    </row>
    <row r="6" spans="1:8" x14ac:dyDescent="0.35">
      <c r="D6" s="95"/>
      <c r="E6" s="95"/>
    </row>
    <row r="7" spans="1:8" x14ac:dyDescent="0.35">
      <c r="C7" s="77" t="s">
        <v>5</v>
      </c>
      <c r="D7" s="77" t="s">
        <v>6</v>
      </c>
      <c r="E7" s="77"/>
      <c r="F7" s="77" t="s">
        <v>7</v>
      </c>
      <c r="G7" s="16"/>
    </row>
    <row r="8" spans="1:8" x14ac:dyDescent="0.35">
      <c r="B8" s="15"/>
      <c r="C8" s="20" t="s">
        <v>107</v>
      </c>
      <c r="D8" s="20" t="s">
        <v>105</v>
      </c>
      <c r="E8" s="20"/>
      <c r="F8" s="20" t="s">
        <v>100</v>
      </c>
    </row>
    <row r="9" spans="1:8" ht="15.75" customHeight="1" x14ac:dyDescent="0.35">
      <c r="A9" s="18" t="s">
        <v>89</v>
      </c>
      <c r="B9" s="17" t="s">
        <v>84</v>
      </c>
      <c r="C9" s="18" t="s">
        <v>106</v>
      </c>
      <c r="D9" s="18" t="s">
        <v>98</v>
      </c>
      <c r="E9" s="18"/>
      <c r="F9" s="18" t="s">
        <v>99</v>
      </c>
      <c r="G9" s="18"/>
      <c r="H9" s="18" t="s">
        <v>89</v>
      </c>
    </row>
    <row r="10" spans="1:8" x14ac:dyDescent="0.35">
      <c r="A10" s="20">
        <v>100</v>
      </c>
      <c r="B10" s="19" t="s">
        <v>286</v>
      </c>
      <c r="C10" s="76" t="s">
        <v>316</v>
      </c>
      <c r="D10" s="82">
        <v>37714142407</v>
      </c>
      <c r="E10" s="20"/>
      <c r="F10" s="76"/>
      <c r="H10" s="20">
        <f>A10</f>
        <v>100</v>
      </c>
    </row>
    <row r="11" spans="1:8" x14ac:dyDescent="0.35">
      <c r="A11" s="20">
        <f>A10+1</f>
        <v>101</v>
      </c>
      <c r="B11" t="s">
        <v>86</v>
      </c>
      <c r="C11" s="76" t="s">
        <v>317</v>
      </c>
      <c r="D11" s="83">
        <v>-20344815</v>
      </c>
      <c r="E11" s="20"/>
      <c r="F11" s="76"/>
      <c r="G11" s="15" t="s">
        <v>87</v>
      </c>
      <c r="H11" s="20">
        <f>A11</f>
        <v>101</v>
      </c>
    </row>
    <row r="12" spans="1:8" x14ac:dyDescent="0.35">
      <c r="A12" s="20"/>
      <c r="C12" s="15"/>
      <c r="D12" s="52"/>
      <c r="E12" s="20"/>
      <c r="F12" s="76"/>
      <c r="G12" s="15"/>
      <c r="H12" s="20"/>
    </row>
    <row r="13" spans="1:8" x14ac:dyDescent="0.35">
      <c r="A13" s="20"/>
      <c r="B13" s="19" t="s">
        <v>20</v>
      </c>
      <c r="C13" s="15"/>
      <c r="D13" s="52"/>
      <c r="E13" s="20"/>
      <c r="F13" s="76"/>
      <c r="H13" s="20"/>
    </row>
    <row r="14" spans="1:8" x14ac:dyDescent="0.35">
      <c r="A14" s="20">
        <f>A11+1</f>
        <v>102</v>
      </c>
      <c r="B14" t="s">
        <v>375</v>
      </c>
      <c r="C14" s="15"/>
      <c r="D14" s="83">
        <v>-729840729.19999993</v>
      </c>
      <c r="E14" s="20"/>
      <c r="F14" s="76" t="s">
        <v>377</v>
      </c>
      <c r="G14" s="15" t="s">
        <v>88</v>
      </c>
      <c r="H14" s="20">
        <f>A14</f>
        <v>102</v>
      </c>
    </row>
    <row r="15" spans="1:8" x14ac:dyDescent="0.35">
      <c r="A15" s="20">
        <f>A14+1</f>
        <v>103</v>
      </c>
      <c r="B15" t="s">
        <v>280</v>
      </c>
      <c r="C15" s="15"/>
      <c r="D15" s="83">
        <v>-192353830.20000288</v>
      </c>
      <c r="E15" s="20"/>
      <c r="F15" s="76" t="s">
        <v>369</v>
      </c>
      <c r="G15" s="15" t="s">
        <v>95</v>
      </c>
      <c r="H15" s="20">
        <f>A15</f>
        <v>103</v>
      </c>
    </row>
    <row r="16" spans="1:8" ht="17.25" customHeight="1" x14ac:dyDescent="0.35">
      <c r="A16" s="20">
        <f>A15+1</f>
        <v>104</v>
      </c>
      <c r="B16" s="102" t="s">
        <v>285</v>
      </c>
      <c r="C16" s="102"/>
      <c r="D16" s="103">
        <f>SUM(D10:D15)</f>
        <v>36771603032.599998</v>
      </c>
      <c r="E16" s="103"/>
      <c r="F16" s="78" t="s">
        <v>343</v>
      </c>
      <c r="G16" s="104"/>
      <c r="H16" s="20">
        <f>A16</f>
        <v>104</v>
      </c>
    </row>
    <row r="17" spans="2:13" x14ac:dyDescent="0.35">
      <c r="D17" s="105"/>
    </row>
    <row r="18" spans="2:13" x14ac:dyDescent="0.35">
      <c r="B18" s="22" t="s">
        <v>90</v>
      </c>
      <c r="D18" s="90"/>
    </row>
    <row r="19" spans="2:13" x14ac:dyDescent="0.35">
      <c r="B19" s="13" t="s">
        <v>318</v>
      </c>
      <c r="C19" s="13"/>
      <c r="D19" s="13"/>
      <c r="E19" s="13"/>
      <c r="F19" s="13"/>
      <c r="G19" s="13"/>
    </row>
    <row r="20" spans="2:13" ht="81.75" customHeight="1" x14ac:dyDescent="0.35">
      <c r="B20" s="13" t="s">
        <v>378</v>
      </c>
      <c r="C20" s="13"/>
      <c r="D20" s="13"/>
      <c r="E20" s="13"/>
      <c r="F20" s="13"/>
      <c r="G20" s="13"/>
      <c r="H20" s="101"/>
      <c r="I20" s="101"/>
      <c r="J20" s="101"/>
      <c r="K20" s="101"/>
      <c r="L20" s="101"/>
      <c r="M20" s="101"/>
    </row>
    <row r="21" spans="2:13" ht="34.5" customHeight="1" x14ac:dyDescent="0.35">
      <c r="B21" s="11" t="s">
        <v>382</v>
      </c>
      <c r="C21" s="11"/>
      <c r="D21" s="11"/>
      <c r="E21" s="11"/>
      <c r="F21" s="11"/>
    </row>
    <row r="22" spans="2:13" x14ac:dyDescent="0.35">
      <c r="B22" s="13"/>
      <c r="C22" s="13"/>
      <c r="D22" s="13"/>
      <c r="E22" s="13"/>
      <c r="F22" s="13"/>
      <c r="G22" s="13"/>
    </row>
    <row r="23" spans="2:13" x14ac:dyDescent="0.35">
      <c r="D23" s="100"/>
    </row>
    <row r="24" spans="2:13" x14ac:dyDescent="0.35">
      <c r="D24" s="100"/>
    </row>
    <row r="26" spans="2:13" x14ac:dyDescent="0.35">
      <c r="D26" s="100"/>
    </row>
    <row r="27" spans="2:13" x14ac:dyDescent="0.35">
      <c r="D27" s="65"/>
    </row>
  </sheetData>
  <mergeCells count="8">
    <mergeCell ref="B22:G22"/>
    <mergeCell ref="B20:G20"/>
    <mergeCell ref="A1:G1"/>
    <mergeCell ref="A4:G4"/>
    <mergeCell ref="A3:G3"/>
    <mergeCell ref="B19:G19"/>
    <mergeCell ref="A2:G2"/>
    <mergeCell ref="B21:F21"/>
  </mergeCells>
  <pageMargins left="1" right="1" top="1" bottom="1" header="0.5" footer="0.5"/>
  <pageSetup scale="77" orientation="landscape" r:id="rId1"/>
  <headerFooter>
    <oddHeader>&amp;RDocket No. ER20-2878-000, et al.- Annual Update RY2024
&amp;F</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2"/>
  <sheetViews>
    <sheetView showGridLines="0" tabSelected="1" view="pageBreakPreview" zoomScale="70" zoomScaleSheetLayoutView="70" workbookViewId="0">
      <selection activeCell="T39" sqref="T39:X39"/>
    </sheetView>
  </sheetViews>
  <sheetFormatPr defaultRowHeight="14.5" x14ac:dyDescent="0.35"/>
  <cols>
    <col min="1" max="1" width="5.26953125" style="15" customWidth="1"/>
    <col min="2" max="2" width="28.7265625" bestFit="1" customWidth="1"/>
    <col min="3" max="3" width="18.54296875" style="15" bestFit="1" customWidth="1"/>
    <col min="4" max="4" width="15.26953125" style="15" bestFit="1" customWidth="1"/>
    <col min="5" max="5" width="12.453125" style="15" customWidth="1"/>
    <col min="6" max="6" width="23.81640625" style="15" bestFit="1" customWidth="1"/>
    <col min="7" max="7" width="24.453125" style="15" bestFit="1" customWidth="1"/>
    <col min="8" max="8" width="14.81640625" style="15" customWidth="1"/>
    <col min="9" max="9" width="15.26953125" style="15" bestFit="1" customWidth="1"/>
    <col min="10" max="10" width="37.54296875" style="15" bestFit="1" customWidth="1"/>
    <col min="11" max="11" width="5.26953125" customWidth="1"/>
  </cols>
  <sheetData>
    <row r="1" spans="1:11" x14ac:dyDescent="0.35">
      <c r="A1" s="12" t="str">
        <f>ToC!A1</f>
        <v>Pacific Gas and Electric Company</v>
      </c>
      <c r="B1" s="12"/>
      <c r="C1" s="12"/>
      <c r="D1" s="12"/>
      <c r="E1" s="12"/>
      <c r="F1" s="12"/>
      <c r="G1" s="12"/>
      <c r="H1" s="12"/>
      <c r="I1" s="10"/>
      <c r="J1" s="10"/>
    </row>
    <row r="2" spans="1:11" x14ac:dyDescent="0.35">
      <c r="A2" s="12" t="str">
        <f>ToC!A2</f>
        <v>WDT3 Rate Year 2023</v>
      </c>
      <c r="B2" s="12"/>
      <c r="C2" s="12"/>
      <c r="D2" s="12"/>
      <c r="E2" s="12"/>
      <c r="F2" s="12"/>
      <c r="G2" s="12"/>
      <c r="H2" s="12"/>
      <c r="I2" s="12"/>
      <c r="J2" s="12"/>
    </row>
    <row r="3" spans="1:11" x14ac:dyDescent="0.35">
      <c r="A3" s="12" t="s">
        <v>119</v>
      </c>
      <c r="B3" s="12"/>
      <c r="C3" s="12"/>
      <c r="D3" s="12"/>
      <c r="E3" s="12"/>
      <c r="F3" s="12"/>
      <c r="G3" s="12"/>
      <c r="H3" s="12"/>
      <c r="I3" s="10"/>
      <c r="J3" s="10"/>
    </row>
    <row r="4" spans="1:11" x14ac:dyDescent="0.35">
      <c r="A4" s="12" t="s">
        <v>129</v>
      </c>
      <c r="B4" s="12"/>
      <c r="C4" s="12"/>
      <c r="D4" s="12"/>
      <c r="E4" s="12"/>
      <c r="F4" s="12"/>
      <c r="G4" s="12"/>
      <c r="H4" s="12"/>
      <c r="I4" s="10"/>
      <c r="J4" s="10"/>
    </row>
    <row r="5" spans="1:11" x14ac:dyDescent="0.35">
      <c r="B5" s="85" t="s">
        <v>121</v>
      </c>
      <c r="J5" s="20" t="str">
        <f>"Prior Year: "&amp;'1'!$G$5</f>
        <v>Prior Year: 2021</v>
      </c>
    </row>
    <row r="6" spans="1:11" x14ac:dyDescent="0.35">
      <c r="A6" s="20"/>
      <c r="C6"/>
      <c r="D6"/>
      <c r="E6"/>
      <c r="F6"/>
      <c r="G6"/>
      <c r="H6"/>
      <c r="I6"/>
      <c r="J6"/>
    </row>
    <row r="7" spans="1:11" x14ac:dyDescent="0.35">
      <c r="C7" s="77" t="s">
        <v>5</v>
      </c>
      <c r="D7" s="77" t="s">
        <v>6</v>
      </c>
      <c r="E7" s="77" t="s">
        <v>7</v>
      </c>
      <c r="F7" s="77" t="s">
        <v>8</v>
      </c>
      <c r="G7" s="77" t="s">
        <v>9</v>
      </c>
      <c r="H7" s="77" t="s">
        <v>10</v>
      </c>
      <c r="I7" s="77" t="s">
        <v>11</v>
      </c>
      <c r="J7" s="77" t="s">
        <v>12</v>
      </c>
    </row>
    <row r="8" spans="1:11" x14ac:dyDescent="0.35">
      <c r="A8" s="20"/>
      <c r="C8" s="23"/>
      <c r="D8" s="23"/>
      <c r="E8" s="23" t="s">
        <v>87</v>
      </c>
      <c r="F8" s="23" t="s">
        <v>88</v>
      </c>
      <c r="G8" s="21"/>
      <c r="H8" s="21" t="s">
        <v>95</v>
      </c>
      <c r="I8" s="15" t="s">
        <v>282</v>
      </c>
    </row>
    <row r="9" spans="1:11" x14ac:dyDescent="0.35">
      <c r="A9" s="20"/>
      <c r="C9" s="23"/>
      <c r="D9" s="23"/>
      <c r="E9" s="23"/>
      <c r="F9" s="23"/>
      <c r="G9" s="21"/>
      <c r="H9" s="21"/>
    </row>
    <row r="10" spans="1:11" x14ac:dyDescent="0.35">
      <c r="A10" s="20"/>
      <c r="B10" s="24"/>
      <c r="C10" s="20" t="s">
        <v>107</v>
      </c>
      <c r="D10" s="20" t="s">
        <v>105</v>
      </c>
      <c r="E10" s="20"/>
      <c r="F10" s="24" t="s">
        <v>117</v>
      </c>
      <c r="G10" s="24" t="s">
        <v>117</v>
      </c>
      <c r="H10" s="24" t="s">
        <v>93</v>
      </c>
      <c r="I10" s="24"/>
      <c r="J10" s="20" t="s">
        <v>100</v>
      </c>
    </row>
    <row r="11" spans="1:11" x14ac:dyDescent="0.35">
      <c r="A11" s="18" t="s">
        <v>89</v>
      </c>
      <c r="B11" s="22" t="s">
        <v>94</v>
      </c>
      <c r="C11" s="18" t="s">
        <v>106</v>
      </c>
      <c r="D11" s="18" t="s">
        <v>98</v>
      </c>
      <c r="E11" s="18" t="s">
        <v>281</v>
      </c>
      <c r="F11" s="18" t="s">
        <v>92</v>
      </c>
      <c r="G11" s="18" t="s">
        <v>91</v>
      </c>
      <c r="H11" s="25" t="s">
        <v>20</v>
      </c>
      <c r="I11" s="18" t="s">
        <v>101</v>
      </c>
      <c r="J11" s="18" t="s">
        <v>99</v>
      </c>
      <c r="K11" s="18" t="s">
        <v>89</v>
      </c>
    </row>
    <row r="12" spans="1:11" x14ac:dyDescent="0.35">
      <c r="A12" s="20">
        <v>100</v>
      </c>
      <c r="B12" t="s">
        <v>0</v>
      </c>
      <c r="C12" s="96" t="s">
        <v>110</v>
      </c>
      <c r="D12" s="83">
        <v>902121681.35000002</v>
      </c>
      <c r="E12" s="83">
        <v>0</v>
      </c>
      <c r="F12" s="83">
        <v>0</v>
      </c>
      <c r="G12" s="83">
        <v>0</v>
      </c>
      <c r="H12" s="83">
        <v>-209006.66999944951</v>
      </c>
      <c r="I12" s="26">
        <f>SUM(D12:H12)</f>
        <v>901912674.68000054</v>
      </c>
      <c r="J12" s="76" t="s">
        <v>357</v>
      </c>
      <c r="K12" s="20">
        <f>A12</f>
        <v>100</v>
      </c>
    </row>
    <row r="13" spans="1:11" x14ac:dyDescent="0.35">
      <c r="A13" s="20">
        <f>A12+1</f>
        <v>101</v>
      </c>
      <c r="B13" t="s">
        <v>96</v>
      </c>
      <c r="C13" s="96" t="s">
        <v>108</v>
      </c>
      <c r="D13" s="83">
        <v>336065452</v>
      </c>
      <c r="E13" s="83">
        <v>0</v>
      </c>
      <c r="F13" s="83">
        <v>1206936891.6900001</v>
      </c>
      <c r="G13" s="83">
        <v>0</v>
      </c>
      <c r="H13" s="83">
        <v>-1080817.27</v>
      </c>
      <c r="I13" s="26">
        <f>SUM(D13:H13)</f>
        <v>1541921526.4200001</v>
      </c>
      <c r="J13" s="76" t="s">
        <v>358</v>
      </c>
      <c r="K13" s="20">
        <f t="shared" ref="K13:K17" si="0">A13</f>
        <v>101</v>
      </c>
    </row>
    <row r="14" spans="1:11" x14ac:dyDescent="0.35">
      <c r="A14" s="20">
        <f>A13+1</f>
        <v>102</v>
      </c>
      <c r="B14" t="s">
        <v>1</v>
      </c>
      <c r="C14" s="96" t="s">
        <v>111</v>
      </c>
      <c r="D14" s="83">
        <v>580903687</v>
      </c>
      <c r="E14" s="83">
        <v>-1869412</v>
      </c>
      <c r="F14" s="83">
        <v>0</v>
      </c>
      <c r="G14" s="83">
        <v>0</v>
      </c>
      <c r="H14" s="83">
        <v>-90357.65000001993</v>
      </c>
      <c r="I14" s="26">
        <f>SUM(D14:H14)</f>
        <v>578943917.35000002</v>
      </c>
      <c r="J14" s="76" t="s">
        <v>359</v>
      </c>
      <c r="K14" s="20">
        <f t="shared" si="0"/>
        <v>102</v>
      </c>
    </row>
    <row r="15" spans="1:11" x14ac:dyDescent="0.35">
      <c r="A15" s="20">
        <f>A14+1</f>
        <v>103</v>
      </c>
      <c r="B15" t="s">
        <v>2</v>
      </c>
      <c r="C15" s="96" t="s">
        <v>109</v>
      </c>
      <c r="D15" s="83">
        <v>-184225</v>
      </c>
      <c r="E15" s="83">
        <v>0</v>
      </c>
      <c r="F15" s="83">
        <v>0</v>
      </c>
      <c r="G15" s="83">
        <v>0</v>
      </c>
      <c r="H15" s="83">
        <v>-285417.81999999989</v>
      </c>
      <c r="I15" s="26">
        <f>SUM(D15:H15)</f>
        <v>-469642.81999999989</v>
      </c>
      <c r="J15" s="76" t="s">
        <v>360</v>
      </c>
      <c r="K15" s="20">
        <f t="shared" si="0"/>
        <v>103</v>
      </c>
    </row>
    <row r="16" spans="1:11" x14ac:dyDescent="0.35">
      <c r="A16" s="20">
        <f>A15+1</f>
        <v>104</v>
      </c>
      <c r="B16" t="s">
        <v>3</v>
      </c>
      <c r="C16" s="96" t="s">
        <v>4</v>
      </c>
      <c r="D16" s="83">
        <v>6529673479</v>
      </c>
      <c r="E16" s="83">
        <v>0</v>
      </c>
      <c r="F16" s="83">
        <v>-1206936891.6900001</v>
      </c>
      <c r="G16" s="83">
        <v>0</v>
      </c>
      <c r="H16" s="83">
        <v>326850.59999656677</v>
      </c>
      <c r="I16" s="26">
        <f>SUM(D16:H16)</f>
        <v>5323063437.909996</v>
      </c>
      <c r="J16" s="76" t="s">
        <v>361</v>
      </c>
      <c r="K16" s="20">
        <f t="shared" si="0"/>
        <v>104</v>
      </c>
    </row>
    <row r="17" spans="1:11" x14ac:dyDescent="0.35">
      <c r="A17" s="20">
        <f>A16+1</f>
        <v>105</v>
      </c>
      <c r="B17" s="79" t="s">
        <v>22</v>
      </c>
      <c r="C17" s="28"/>
      <c r="D17" s="29">
        <f t="shared" ref="D17:I17" si="1">SUM(D12:D16)</f>
        <v>8348580074.3500004</v>
      </c>
      <c r="E17" s="29">
        <f t="shared" si="1"/>
        <v>-1869412</v>
      </c>
      <c r="F17" s="29">
        <f t="shared" si="1"/>
        <v>0</v>
      </c>
      <c r="G17" s="29">
        <f t="shared" si="1"/>
        <v>0</v>
      </c>
      <c r="H17" s="29">
        <f t="shared" si="1"/>
        <v>-1338748.8100029025</v>
      </c>
      <c r="I17" s="29">
        <f t="shared" si="1"/>
        <v>8345371913.5399961</v>
      </c>
      <c r="J17" s="78"/>
      <c r="K17" s="20">
        <f t="shared" si="0"/>
        <v>105</v>
      </c>
    </row>
    <row r="18" spans="1:11" x14ac:dyDescent="0.35">
      <c r="B18" s="19"/>
      <c r="C18" s="20"/>
      <c r="D18" s="27"/>
      <c r="E18" s="27"/>
      <c r="F18" s="30"/>
      <c r="G18" s="30"/>
      <c r="H18" s="27"/>
      <c r="I18" s="27"/>
    </row>
    <row r="19" spans="1:11" x14ac:dyDescent="0.35">
      <c r="B19" s="22" t="s">
        <v>90</v>
      </c>
    </row>
    <row r="20" spans="1:11" ht="15.75" customHeight="1" x14ac:dyDescent="0.35">
      <c r="B20" s="13" t="s">
        <v>319</v>
      </c>
      <c r="C20" s="13"/>
      <c r="D20" s="13"/>
      <c r="E20" s="13"/>
      <c r="F20" s="13"/>
      <c r="G20" s="13"/>
      <c r="H20" s="13"/>
      <c r="I20" s="13"/>
      <c r="J20" s="13"/>
    </row>
    <row r="21" spans="1:11" ht="16.5" customHeight="1" x14ac:dyDescent="0.35">
      <c r="B21" s="13" t="s">
        <v>287</v>
      </c>
      <c r="C21" s="13"/>
      <c r="D21" s="13"/>
      <c r="E21" s="13"/>
      <c r="F21" s="13"/>
      <c r="G21" s="13"/>
      <c r="H21" s="13"/>
      <c r="I21" s="13"/>
      <c r="J21" s="13"/>
    </row>
    <row r="22" spans="1:11" x14ac:dyDescent="0.35">
      <c r="B22" s="13" t="s">
        <v>370</v>
      </c>
      <c r="C22" s="13"/>
      <c r="D22" s="13"/>
      <c r="E22" s="13"/>
      <c r="F22" s="13"/>
      <c r="G22" s="13"/>
      <c r="H22" s="13"/>
      <c r="I22" s="13"/>
      <c r="J22" s="13"/>
    </row>
  </sheetData>
  <mergeCells count="7">
    <mergeCell ref="B22:J22"/>
    <mergeCell ref="A1:J1"/>
    <mergeCell ref="A4:J4"/>
    <mergeCell ref="A3:J3"/>
    <mergeCell ref="B21:J21"/>
    <mergeCell ref="A2:J2"/>
    <mergeCell ref="B20:J20"/>
  </mergeCells>
  <pageMargins left="1" right="1" top="1" bottom="1" header="0.5" footer="0.5"/>
  <pageSetup scale="57" orientation="landscape" r:id="rId1"/>
  <headerFooter>
    <oddHeader>&amp;RDocket No. ER20-2878-000, et al.- Annual Update RY2024
&amp;F</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42"/>
  <sheetViews>
    <sheetView showGridLines="0" tabSelected="1" view="pageBreakPreview" topLeftCell="A8" zoomScale="55" zoomScaleSheetLayoutView="55" workbookViewId="0">
      <selection activeCell="T39" sqref="T39:X39"/>
    </sheetView>
  </sheetViews>
  <sheetFormatPr defaultRowHeight="14.5" x14ac:dyDescent="0.35"/>
  <cols>
    <col min="1" max="1" width="5.26953125" style="15" customWidth="1"/>
    <col min="2" max="2" width="11.81640625" customWidth="1"/>
    <col min="3" max="3" width="56" bestFit="1" customWidth="1"/>
    <col min="4" max="4" width="17.26953125" customWidth="1"/>
    <col min="5" max="5" width="15.26953125" customWidth="1"/>
    <col min="6" max="6" width="15.1796875" customWidth="1"/>
    <col min="7" max="7" width="12.7265625" customWidth="1"/>
    <col min="8" max="8" width="13.453125" customWidth="1"/>
    <col min="9" max="9" width="16.26953125" customWidth="1"/>
    <col min="10" max="10" width="19" customWidth="1"/>
    <col min="11" max="11" width="20.1796875" customWidth="1"/>
    <col min="12" max="12" width="14.26953125" style="65" customWidth="1"/>
    <col min="13" max="13" width="18" style="65" bestFit="1" customWidth="1"/>
    <col min="14" max="14" width="5.26953125" customWidth="1"/>
  </cols>
  <sheetData>
    <row r="1" spans="1:14" x14ac:dyDescent="0.35">
      <c r="A1" s="12" t="str">
        <f>ToC!A1</f>
        <v>Pacific Gas and Electric Company</v>
      </c>
      <c r="B1" s="12"/>
      <c r="C1" s="12"/>
      <c r="D1" s="12"/>
      <c r="E1" s="12"/>
      <c r="F1" s="12"/>
      <c r="G1" s="12"/>
      <c r="H1" s="10"/>
      <c r="I1" s="10"/>
      <c r="J1" s="10"/>
      <c r="K1" s="10"/>
      <c r="L1" s="10"/>
      <c r="M1" s="10"/>
    </row>
    <row r="2" spans="1:14" x14ac:dyDescent="0.35">
      <c r="A2" s="12" t="str">
        <f>ToC!A2</f>
        <v>WDT3 Rate Year 2023</v>
      </c>
      <c r="B2" s="12"/>
      <c r="C2" s="12"/>
      <c r="D2" s="12"/>
      <c r="E2" s="12"/>
      <c r="F2" s="12"/>
      <c r="G2" s="12"/>
      <c r="H2" s="12"/>
      <c r="I2" s="12"/>
      <c r="J2" s="12"/>
      <c r="K2" s="12"/>
      <c r="L2" s="12"/>
      <c r="M2" s="12"/>
    </row>
    <row r="3" spans="1:14" x14ac:dyDescent="0.35">
      <c r="A3" s="12" t="s">
        <v>284</v>
      </c>
      <c r="B3" s="12"/>
      <c r="C3" s="12"/>
      <c r="D3" s="12"/>
      <c r="E3" s="12"/>
      <c r="F3" s="12"/>
      <c r="G3" s="12"/>
      <c r="H3" s="10"/>
      <c r="I3" s="10"/>
      <c r="J3" s="10"/>
      <c r="K3" s="10"/>
      <c r="L3" s="10"/>
      <c r="M3" s="10"/>
    </row>
    <row r="4" spans="1:14" x14ac:dyDescent="0.35">
      <c r="A4" s="12" t="s">
        <v>130</v>
      </c>
      <c r="B4" s="12"/>
      <c r="C4" s="12"/>
      <c r="D4" s="12"/>
      <c r="E4" s="12"/>
      <c r="F4" s="12"/>
      <c r="G4" s="12"/>
      <c r="H4" s="10"/>
      <c r="I4" s="10"/>
      <c r="J4" s="10"/>
      <c r="K4" s="10"/>
      <c r="L4" s="10"/>
      <c r="M4" s="10"/>
    </row>
    <row r="5" spans="1:14" x14ac:dyDescent="0.35">
      <c r="C5" s="85" t="s">
        <v>121</v>
      </c>
      <c r="M5" s="20" t="str">
        <f>"Prior Year: "&amp;'1'!$G$5</f>
        <v>Prior Year: 2021</v>
      </c>
    </row>
    <row r="6" spans="1:14" s="31" customFormat="1" ht="8.25" customHeight="1" x14ac:dyDescent="0.35">
      <c r="A6" s="87"/>
    </row>
    <row r="7" spans="1:14" s="31" customFormat="1" x14ac:dyDescent="0.35">
      <c r="A7" s="87"/>
      <c r="D7" s="61" t="s">
        <v>5</v>
      </c>
      <c r="E7" s="61" t="s">
        <v>6</v>
      </c>
      <c r="F7" s="61" t="s">
        <v>7</v>
      </c>
      <c r="G7" s="61" t="s">
        <v>8</v>
      </c>
      <c r="H7" s="61" t="s">
        <v>9</v>
      </c>
      <c r="I7" s="61" t="s">
        <v>10</v>
      </c>
      <c r="J7" s="61" t="s">
        <v>11</v>
      </c>
      <c r="K7" s="61" t="s">
        <v>12</v>
      </c>
      <c r="L7" s="61" t="s">
        <v>13</v>
      </c>
      <c r="M7" s="61" t="s">
        <v>14</v>
      </c>
    </row>
    <row r="8" spans="1:14" s="31" customFormat="1" x14ac:dyDescent="0.35">
      <c r="A8" s="87"/>
      <c r="D8" s="72" t="s">
        <v>87</v>
      </c>
      <c r="E8" s="72"/>
      <c r="F8" s="72"/>
      <c r="H8" s="72"/>
      <c r="I8" s="72" t="s">
        <v>112</v>
      </c>
      <c r="J8" s="72" t="s">
        <v>88</v>
      </c>
      <c r="K8" s="72" t="s">
        <v>95</v>
      </c>
      <c r="L8" s="72" t="s">
        <v>97</v>
      </c>
      <c r="M8" s="72" t="s">
        <v>315</v>
      </c>
    </row>
    <row r="9" spans="1:14" s="31" customFormat="1" x14ac:dyDescent="0.35">
      <c r="A9" s="87"/>
      <c r="D9" s="20" t="s">
        <v>102</v>
      </c>
      <c r="E9" s="20"/>
      <c r="F9" s="20"/>
      <c r="G9" s="20"/>
      <c r="H9" s="20"/>
      <c r="I9" s="20" t="s">
        <v>104</v>
      </c>
      <c r="J9" s="20" t="s">
        <v>118</v>
      </c>
      <c r="K9" s="20" t="s">
        <v>380</v>
      </c>
      <c r="L9" s="20" t="s">
        <v>280</v>
      </c>
      <c r="M9" s="20" t="s">
        <v>288</v>
      </c>
    </row>
    <row r="10" spans="1:14" s="15" customFormat="1" x14ac:dyDescent="0.35">
      <c r="A10" s="25" t="s">
        <v>89</v>
      </c>
      <c r="B10" s="68" t="s">
        <v>17</v>
      </c>
      <c r="C10" s="68" t="s">
        <v>18</v>
      </c>
      <c r="D10" s="69" t="s">
        <v>103</v>
      </c>
      <c r="E10" s="68" t="s">
        <v>85</v>
      </c>
      <c r="F10" s="68" t="s">
        <v>19</v>
      </c>
      <c r="G10" s="68" t="s">
        <v>20</v>
      </c>
      <c r="H10" s="68" t="s">
        <v>21</v>
      </c>
      <c r="I10" s="70" t="s">
        <v>103</v>
      </c>
      <c r="J10" s="68" t="s">
        <v>116</v>
      </c>
      <c r="K10" s="68" t="s">
        <v>379</v>
      </c>
      <c r="L10" s="68" t="s">
        <v>20</v>
      </c>
      <c r="M10" s="68" t="s">
        <v>27</v>
      </c>
      <c r="N10" s="25" t="s">
        <v>89</v>
      </c>
    </row>
    <row r="11" spans="1:14" x14ac:dyDescent="0.35">
      <c r="A11" s="20">
        <v>100</v>
      </c>
      <c r="B11" s="23" t="s">
        <v>290</v>
      </c>
      <c r="C11" s="66" t="s">
        <v>320</v>
      </c>
      <c r="D11" s="83">
        <v>63027772</v>
      </c>
      <c r="E11" s="83">
        <v>-2018330</v>
      </c>
      <c r="F11" s="83" t="s">
        <v>371</v>
      </c>
      <c r="G11" s="83" t="s">
        <v>372</v>
      </c>
      <c r="H11" s="83">
        <v>-1085029</v>
      </c>
      <c r="I11" s="67">
        <f>SUM(D11:H11)</f>
        <v>59924413</v>
      </c>
      <c r="J11" s="83">
        <v>34031.040000000001</v>
      </c>
      <c r="K11" s="83">
        <v>-34031.040000000001</v>
      </c>
      <c r="L11" s="83">
        <v>-459764.77999999997</v>
      </c>
      <c r="M11" s="67">
        <f t="shared" ref="M11:M16" si="0">SUM(I11:L11)</f>
        <v>59464648.219999999</v>
      </c>
      <c r="N11" s="20">
        <f>A11</f>
        <v>100</v>
      </c>
    </row>
    <row r="12" spans="1:14" x14ac:dyDescent="0.35">
      <c r="A12" s="20">
        <f>A11+1</f>
        <v>101</v>
      </c>
      <c r="B12" s="23" t="s">
        <v>291</v>
      </c>
      <c r="C12" s="66" t="s">
        <v>321</v>
      </c>
      <c r="D12" s="83">
        <v>121789473</v>
      </c>
      <c r="E12" s="83">
        <v>459839</v>
      </c>
      <c r="F12" s="83" t="s">
        <v>371</v>
      </c>
      <c r="G12" s="83" t="s">
        <v>372</v>
      </c>
      <c r="H12" s="83" t="s">
        <v>373</v>
      </c>
      <c r="I12" s="67">
        <f t="shared" ref="I12:I34" si="1">SUM(D12:H12)</f>
        <v>122249312</v>
      </c>
      <c r="J12" s="83">
        <v>0</v>
      </c>
      <c r="K12" s="83">
        <v>0</v>
      </c>
      <c r="L12" s="83">
        <v>-2437102.85</v>
      </c>
      <c r="M12" s="67">
        <f>SUM(I12:L12)</f>
        <v>119812209.15000001</v>
      </c>
      <c r="N12" s="20">
        <f t="shared" ref="N12:N36" si="2">A12</f>
        <v>101</v>
      </c>
    </row>
    <row r="13" spans="1:14" x14ac:dyDescent="0.35">
      <c r="A13" s="20">
        <f t="shared" ref="A13:A36" si="3">A12+1</f>
        <v>102</v>
      </c>
      <c r="B13" s="23" t="s">
        <v>292</v>
      </c>
      <c r="C13" s="66" t="s">
        <v>322</v>
      </c>
      <c r="D13" s="83">
        <v>287916401</v>
      </c>
      <c r="E13" s="83">
        <v>10927815</v>
      </c>
      <c r="F13" s="83">
        <v>-97795</v>
      </c>
      <c r="G13" s="83" t="s">
        <v>372</v>
      </c>
      <c r="H13" s="83" t="s">
        <v>373</v>
      </c>
      <c r="I13" s="67">
        <f t="shared" si="1"/>
        <v>298746421</v>
      </c>
      <c r="J13" s="83">
        <v>0</v>
      </c>
      <c r="K13" s="83">
        <v>0</v>
      </c>
      <c r="L13" s="83">
        <v>-20548321.25</v>
      </c>
      <c r="M13" s="67">
        <f t="shared" si="0"/>
        <v>278198099.75</v>
      </c>
      <c r="N13" s="20">
        <f t="shared" si="2"/>
        <v>102</v>
      </c>
    </row>
    <row r="14" spans="1:14" x14ac:dyDescent="0.35">
      <c r="A14" s="20">
        <f t="shared" si="3"/>
        <v>103</v>
      </c>
      <c r="B14" s="23" t="s">
        <v>293</v>
      </c>
      <c r="C14" s="66" t="s">
        <v>323</v>
      </c>
      <c r="D14" s="83">
        <v>41321329</v>
      </c>
      <c r="E14" s="83">
        <v>-2695694</v>
      </c>
      <c r="F14" s="83">
        <v>-114894</v>
      </c>
      <c r="G14" s="83" t="s">
        <v>372</v>
      </c>
      <c r="H14" s="83" t="s">
        <v>373</v>
      </c>
      <c r="I14" s="67">
        <f t="shared" si="1"/>
        <v>38510741</v>
      </c>
      <c r="J14" s="83">
        <v>-93156.189999999973</v>
      </c>
      <c r="K14" s="83">
        <v>0</v>
      </c>
      <c r="L14" s="83">
        <v>-13663358.35</v>
      </c>
      <c r="M14" s="67">
        <f t="shared" si="0"/>
        <v>24754226.460000001</v>
      </c>
      <c r="N14" s="20">
        <f t="shared" si="2"/>
        <v>103</v>
      </c>
    </row>
    <row r="15" spans="1:14" x14ac:dyDescent="0.35">
      <c r="A15" s="20">
        <f t="shared" si="3"/>
        <v>104</v>
      </c>
      <c r="B15" s="23" t="s">
        <v>294</v>
      </c>
      <c r="C15" s="66" t="s">
        <v>324</v>
      </c>
      <c r="D15" s="83">
        <v>3901000486</v>
      </c>
      <c r="E15" s="83">
        <v>205244899</v>
      </c>
      <c r="F15" s="83">
        <v>-43600414</v>
      </c>
      <c r="G15" s="83" t="s">
        <v>372</v>
      </c>
      <c r="H15" s="83">
        <v>2188919</v>
      </c>
      <c r="I15" s="67">
        <f t="shared" si="1"/>
        <v>4064833890</v>
      </c>
      <c r="J15" s="83">
        <v>-5673402.3700000001</v>
      </c>
      <c r="K15" s="83">
        <v>0</v>
      </c>
      <c r="L15" s="83">
        <v>-66775346.969999984</v>
      </c>
      <c r="M15" s="67">
        <f>SUM(I15:L15)</f>
        <v>3992385140.6600003</v>
      </c>
      <c r="N15" s="20">
        <f t="shared" si="2"/>
        <v>104</v>
      </c>
    </row>
    <row r="16" spans="1:14" x14ac:dyDescent="0.35">
      <c r="A16" s="20">
        <f t="shared" si="3"/>
        <v>105</v>
      </c>
      <c r="B16" s="23" t="s">
        <v>295</v>
      </c>
      <c r="C16" s="66" t="s">
        <v>325</v>
      </c>
      <c r="D16" s="83">
        <v>1993015</v>
      </c>
      <c r="E16" s="83">
        <v>529591</v>
      </c>
      <c r="F16" s="83" t="s">
        <v>371</v>
      </c>
      <c r="G16" s="83" t="s">
        <v>372</v>
      </c>
      <c r="H16" s="83">
        <v>-2188919</v>
      </c>
      <c r="I16" s="67">
        <f t="shared" si="1"/>
        <v>333687</v>
      </c>
      <c r="J16" s="83">
        <v>0</v>
      </c>
      <c r="K16" s="83">
        <v>0</v>
      </c>
      <c r="L16" s="83">
        <v>0</v>
      </c>
      <c r="M16" s="67">
        <f t="shared" si="0"/>
        <v>333687</v>
      </c>
      <c r="N16" s="20">
        <f t="shared" si="2"/>
        <v>105</v>
      </c>
    </row>
    <row r="17" spans="1:14" x14ac:dyDescent="0.35">
      <c r="A17" s="20">
        <f t="shared" si="3"/>
        <v>106</v>
      </c>
      <c r="B17" s="23" t="s">
        <v>296</v>
      </c>
      <c r="C17" s="66" t="s">
        <v>325</v>
      </c>
      <c r="D17" s="83">
        <v>32567442</v>
      </c>
      <c r="E17" s="83">
        <v>-2483724</v>
      </c>
      <c r="F17" s="83" t="s">
        <v>371</v>
      </c>
      <c r="G17" s="83" t="s">
        <v>372</v>
      </c>
      <c r="H17" s="83">
        <v>-27338</v>
      </c>
      <c r="I17" s="67">
        <f t="shared" si="1"/>
        <v>30056380</v>
      </c>
      <c r="J17" s="83">
        <v>0</v>
      </c>
      <c r="K17" s="83">
        <v>0</v>
      </c>
      <c r="L17" s="83">
        <v>0</v>
      </c>
      <c r="M17" s="67">
        <f t="shared" ref="M17:M34" si="4">SUM(I17:L17)</f>
        <v>30056380</v>
      </c>
      <c r="N17" s="20">
        <f t="shared" si="2"/>
        <v>106</v>
      </c>
    </row>
    <row r="18" spans="1:14" x14ac:dyDescent="0.35">
      <c r="A18" s="20">
        <f t="shared" si="3"/>
        <v>107</v>
      </c>
      <c r="B18" s="23" t="s">
        <v>297</v>
      </c>
      <c r="C18" s="66" t="s">
        <v>326</v>
      </c>
      <c r="D18" s="83">
        <v>6139823796</v>
      </c>
      <c r="E18" s="83">
        <v>650505007</v>
      </c>
      <c r="F18" s="83">
        <v>-40784601</v>
      </c>
      <c r="G18" s="83" t="s">
        <v>372</v>
      </c>
      <c r="H18" s="83">
        <v>370937</v>
      </c>
      <c r="I18" s="67">
        <f t="shared" si="1"/>
        <v>6749915139</v>
      </c>
      <c r="J18" s="83">
        <v>452939680.66000187</v>
      </c>
      <c r="K18" s="83">
        <v>-266973583.87</v>
      </c>
      <c r="L18" s="83">
        <v>-37429945.950001895</v>
      </c>
      <c r="M18" s="67">
        <f t="shared" si="4"/>
        <v>6898451289.8400002</v>
      </c>
      <c r="N18" s="20">
        <f t="shared" si="2"/>
        <v>107</v>
      </c>
    </row>
    <row r="19" spans="1:14" x14ac:dyDescent="0.35">
      <c r="A19" s="20">
        <f t="shared" si="3"/>
        <v>108</v>
      </c>
      <c r="B19" s="23" t="s">
        <v>298</v>
      </c>
      <c r="C19" s="66" t="s">
        <v>327</v>
      </c>
      <c r="D19" s="83">
        <v>5371284150</v>
      </c>
      <c r="E19" s="83">
        <v>154314939</v>
      </c>
      <c r="F19" s="83">
        <v>-76411004</v>
      </c>
      <c r="G19" s="83" t="s">
        <v>372</v>
      </c>
      <c r="H19" s="83">
        <v>-3685152</v>
      </c>
      <c r="I19" s="67">
        <f t="shared" si="1"/>
        <v>5445502933</v>
      </c>
      <c r="J19" s="83">
        <v>291072627.43999904</v>
      </c>
      <c r="K19" s="83">
        <v>-279367367.59000003</v>
      </c>
      <c r="L19" s="83">
        <v>-30517446.849999055</v>
      </c>
      <c r="M19" s="67">
        <f t="shared" si="4"/>
        <v>5426690745.999999</v>
      </c>
      <c r="N19" s="20">
        <f t="shared" si="2"/>
        <v>108</v>
      </c>
    </row>
    <row r="20" spans="1:14" x14ac:dyDescent="0.35">
      <c r="A20" s="20">
        <f t="shared" si="3"/>
        <v>109</v>
      </c>
      <c r="B20" s="23" t="s">
        <v>299</v>
      </c>
      <c r="C20" s="66" t="s">
        <v>328</v>
      </c>
      <c r="D20" s="83">
        <v>3303828578</v>
      </c>
      <c r="E20" s="83">
        <v>239572491</v>
      </c>
      <c r="F20" s="83">
        <v>-500053</v>
      </c>
      <c r="G20" s="83" t="s">
        <v>372</v>
      </c>
      <c r="H20" s="83" t="s">
        <v>373</v>
      </c>
      <c r="I20" s="67">
        <f t="shared" si="1"/>
        <v>3542901016</v>
      </c>
      <c r="J20" s="83">
        <v>41041666.999999806</v>
      </c>
      <c r="K20" s="83">
        <v>-40626605.289999999</v>
      </c>
      <c r="L20" s="83">
        <v>-2589007.3599993889</v>
      </c>
      <c r="M20" s="67">
        <f t="shared" si="4"/>
        <v>3540727070.3500009</v>
      </c>
      <c r="N20" s="20">
        <f t="shared" si="2"/>
        <v>109</v>
      </c>
    </row>
    <row r="21" spans="1:14" x14ac:dyDescent="0.35">
      <c r="A21" s="20">
        <f t="shared" si="3"/>
        <v>110</v>
      </c>
      <c r="B21" s="23" t="s">
        <v>300</v>
      </c>
      <c r="C21" s="66" t="s">
        <v>329</v>
      </c>
      <c r="D21" s="83">
        <v>5359204270</v>
      </c>
      <c r="E21" s="83">
        <v>433854559</v>
      </c>
      <c r="F21" s="83">
        <v>-15084354</v>
      </c>
      <c r="G21" s="83" t="s">
        <v>372</v>
      </c>
      <c r="H21" s="83">
        <v>-893881</v>
      </c>
      <c r="I21" s="67">
        <f t="shared" si="1"/>
        <v>5777080594</v>
      </c>
      <c r="J21" s="83">
        <v>71774563.450001419</v>
      </c>
      <c r="K21" s="83">
        <v>-70731736.179999992</v>
      </c>
      <c r="L21" s="83">
        <v>-2165419.7300014193</v>
      </c>
      <c r="M21" s="67">
        <f t="shared" si="4"/>
        <v>5775958001.54</v>
      </c>
      <c r="N21" s="20">
        <f t="shared" si="2"/>
        <v>110</v>
      </c>
    </row>
    <row r="22" spans="1:14" x14ac:dyDescent="0.35">
      <c r="A22" s="20">
        <f t="shared" si="3"/>
        <v>111</v>
      </c>
      <c r="B22" s="23" t="s">
        <v>301</v>
      </c>
      <c r="C22" s="66" t="s">
        <v>330</v>
      </c>
      <c r="D22" s="83">
        <v>3287242027</v>
      </c>
      <c r="E22" s="83">
        <v>334598941</v>
      </c>
      <c r="F22" s="83">
        <v>-44285459</v>
      </c>
      <c r="G22" s="83" t="s">
        <v>372</v>
      </c>
      <c r="H22" s="83">
        <v>148911</v>
      </c>
      <c r="I22" s="67">
        <f t="shared" si="1"/>
        <v>3577704420</v>
      </c>
      <c r="J22" s="83">
        <v>42708680.070001103</v>
      </c>
      <c r="K22" s="83">
        <v>-43599909.259999998</v>
      </c>
      <c r="L22" s="83">
        <v>-3005832.2500011045</v>
      </c>
      <c r="M22" s="67">
        <f t="shared" si="4"/>
        <v>3573807358.5599999</v>
      </c>
      <c r="N22" s="20">
        <f t="shared" si="2"/>
        <v>111</v>
      </c>
    </row>
    <row r="23" spans="1:14" x14ac:dyDescent="0.35">
      <c r="A23" s="20">
        <f t="shared" si="3"/>
        <v>112</v>
      </c>
      <c r="B23" s="23" t="s">
        <v>302</v>
      </c>
      <c r="C23" s="66" t="s">
        <v>331</v>
      </c>
      <c r="D23" s="83">
        <v>1227128068</v>
      </c>
      <c r="E23" s="83">
        <v>209766075</v>
      </c>
      <c r="F23" s="83">
        <v>-4884585</v>
      </c>
      <c r="G23" s="83" t="s">
        <v>372</v>
      </c>
      <c r="H23" s="83" t="s">
        <v>373</v>
      </c>
      <c r="I23" s="67">
        <f t="shared" si="1"/>
        <v>1432009558</v>
      </c>
      <c r="J23" s="83">
        <v>7415862.7700000005</v>
      </c>
      <c r="K23" s="83">
        <v>-7901402.3000000007</v>
      </c>
      <c r="L23" s="83">
        <v>0</v>
      </c>
      <c r="M23" s="67">
        <f t="shared" si="4"/>
        <v>1431524018.47</v>
      </c>
      <c r="N23" s="20">
        <f t="shared" si="2"/>
        <v>112</v>
      </c>
    </row>
    <row r="24" spans="1:14" x14ac:dyDescent="0.35">
      <c r="A24" s="20">
        <f t="shared" si="3"/>
        <v>113</v>
      </c>
      <c r="B24" s="23" t="s">
        <v>303</v>
      </c>
      <c r="C24" s="66" t="s">
        <v>332</v>
      </c>
      <c r="D24" s="83">
        <v>1022650765</v>
      </c>
      <c r="E24" s="83">
        <v>12495703</v>
      </c>
      <c r="F24" s="83">
        <v>-338998</v>
      </c>
      <c r="G24" s="83" t="s">
        <v>372</v>
      </c>
      <c r="H24" s="83">
        <v>48626</v>
      </c>
      <c r="I24" s="67">
        <f t="shared" si="1"/>
        <v>1034856096</v>
      </c>
      <c r="J24" s="83">
        <v>8141968.9899999993</v>
      </c>
      <c r="K24" s="83">
        <v>-9528857.3599999994</v>
      </c>
      <c r="L24" s="83">
        <v>-2515168.4700000011</v>
      </c>
      <c r="M24" s="67">
        <f t="shared" si="4"/>
        <v>1030954039.16</v>
      </c>
      <c r="N24" s="20">
        <f t="shared" si="2"/>
        <v>113</v>
      </c>
    </row>
    <row r="25" spans="1:14" x14ac:dyDescent="0.35">
      <c r="A25" s="20">
        <f t="shared" si="3"/>
        <v>114</v>
      </c>
      <c r="B25" s="23" t="s">
        <v>304</v>
      </c>
      <c r="C25" s="66" t="s">
        <v>333</v>
      </c>
      <c r="D25" s="83">
        <v>2740871962</v>
      </c>
      <c r="E25" s="83">
        <v>148892501</v>
      </c>
      <c r="F25" s="83">
        <v>-8041355</v>
      </c>
      <c r="G25" s="83" t="s">
        <v>372</v>
      </c>
      <c r="H25" s="83">
        <v>3797</v>
      </c>
      <c r="I25" s="67">
        <f t="shared" si="1"/>
        <v>2881726905</v>
      </c>
      <c r="J25" s="83">
        <v>6833962.6600000001</v>
      </c>
      <c r="K25" s="83">
        <v>-7095990.3800000008</v>
      </c>
      <c r="L25" s="83">
        <v>-2457299.2099999995</v>
      </c>
      <c r="M25" s="67">
        <f t="shared" si="4"/>
        <v>2879007578.0699997</v>
      </c>
      <c r="N25" s="20">
        <f t="shared" si="2"/>
        <v>114</v>
      </c>
    </row>
    <row r="26" spans="1:14" x14ac:dyDescent="0.35">
      <c r="A26" s="20">
        <f t="shared" si="3"/>
        <v>115</v>
      </c>
      <c r="B26" s="23" t="s">
        <v>305</v>
      </c>
      <c r="C26" s="66" t="s">
        <v>334</v>
      </c>
      <c r="D26" s="83">
        <v>101249085</v>
      </c>
      <c r="E26" s="83">
        <v>15018198</v>
      </c>
      <c r="F26" s="83" t="s">
        <v>371</v>
      </c>
      <c r="G26" s="83" t="s">
        <v>372</v>
      </c>
      <c r="H26" s="83" t="s">
        <v>373</v>
      </c>
      <c r="I26" s="67">
        <f>SUM(D26:H26)</f>
        <v>116267283</v>
      </c>
      <c r="J26" s="83">
        <v>38491.730000000003</v>
      </c>
      <c r="K26" s="83">
        <v>-38491.729999999996</v>
      </c>
      <c r="L26" s="83">
        <v>-7730094.0200000005</v>
      </c>
      <c r="M26" s="67">
        <f t="shared" si="4"/>
        <v>108537188.98</v>
      </c>
      <c r="N26" s="20">
        <f t="shared" si="2"/>
        <v>115</v>
      </c>
    </row>
    <row r="27" spans="1:14" x14ac:dyDescent="0.35">
      <c r="A27" s="20">
        <f t="shared" si="3"/>
        <v>116</v>
      </c>
      <c r="B27" s="23" t="s">
        <v>306</v>
      </c>
      <c r="C27" s="66" t="s">
        <v>339</v>
      </c>
      <c r="D27" s="83">
        <v>1207615475</v>
      </c>
      <c r="E27" s="83">
        <v>58048400</v>
      </c>
      <c r="F27" s="83">
        <v>-13132909</v>
      </c>
      <c r="G27" s="83" t="s">
        <v>372</v>
      </c>
      <c r="H27" s="83" t="s">
        <v>373</v>
      </c>
      <c r="I27" s="67">
        <f t="shared" si="1"/>
        <v>1252530966</v>
      </c>
      <c r="J27" s="83">
        <v>3619715.890000029</v>
      </c>
      <c r="K27" s="83">
        <v>-3619702.89</v>
      </c>
      <c r="L27" s="83">
        <v>-13</v>
      </c>
      <c r="M27" s="67">
        <f>SUM(I27:L27)</f>
        <v>1252530966</v>
      </c>
      <c r="N27" s="20">
        <f t="shared" si="2"/>
        <v>116</v>
      </c>
    </row>
    <row r="28" spans="1:14" x14ac:dyDescent="0.35">
      <c r="A28" s="20">
        <f t="shared" si="3"/>
        <v>117</v>
      </c>
      <c r="B28" s="23" t="s">
        <v>307</v>
      </c>
      <c r="C28" s="66" t="s">
        <v>335</v>
      </c>
      <c r="D28" s="83">
        <v>27313911</v>
      </c>
      <c r="E28" s="83" t="s">
        <v>374</v>
      </c>
      <c r="F28" s="83" t="s">
        <v>371</v>
      </c>
      <c r="G28" s="83" t="s">
        <v>372</v>
      </c>
      <c r="H28" s="83" t="s">
        <v>373</v>
      </c>
      <c r="I28" s="67">
        <f t="shared" si="1"/>
        <v>27313911</v>
      </c>
      <c r="J28" s="83">
        <v>0</v>
      </c>
      <c r="K28" s="83">
        <v>0</v>
      </c>
      <c r="L28" s="83">
        <v>0</v>
      </c>
      <c r="M28" s="67">
        <f t="shared" si="4"/>
        <v>27313911</v>
      </c>
      <c r="N28" s="20">
        <f t="shared" si="2"/>
        <v>117</v>
      </c>
    </row>
    <row r="29" spans="1:14" x14ac:dyDescent="0.35">
      <c r="A29" s="20">
        <f t="shared" si="3"/>
        <v>118</v>
      </c>
      <c r="B29" s="23" t="s">
        <v>308</v>
      </c>
      <c r="C29" s="66" t="s">
        <v>342</v>
      </c>
      <c r="D29" s="83">
        <v>5219</v>
      </c>
      <c r="E29" s="83">
        <v>5009</v>
      </c>
      <c r="F29" s="83" t="s">
        <v>371</v>
      </c>
      <c r="G29" s="83" t="s">
        <v>372</v>
      </c>
      <c r="H29" s="83" t="s">
        <v>373</v>
      </c>
      <c r="I29" s="67">
        <f t="shared" si="1"/>
        <v>10228</v>
      </c>
      <c r="J29" s="83">
        <v>0</v>
      </c>
      <c r="K29" s="83">
        <v>0</v>
      </c>
      <c r="L29" s="83">
        <v>0</v>
      </c>
      <c r="M29" s="67">
        <f t="shared" si="4"/>
        <v>10228</v>
      </c>
      <c r="N29" s="20">
        <f t="shared" si="2"/>
        <v>118</v>
      </c>
    </row>
    <row r="30" spans="1:14" x14ac:dyDescent="0.35">
      <c r="A30" s="20">
        <f t="shared" si="3"/>
        <v>119</v>
      </c>
      <c r="B30" s="23" t="s">
        <v>309</v>
      </c>
      <c r="C30" s="66" t="s">
        <v>340</v>
      </c>
      <c r="D30" s="83">
        <v>2124124</v>
      </c>
      <c r="E30" s="83">
        <v>1813971</v>
      </c>
      <c r="F30" s="83" t="s">
        <v>371</v>
      </c>
      <c r="G30" s="83" t="s">
        <v>372</v>
      </c>
      <c r="H30" s="83" t="s">
        <v>373</v>
      </c>
      <c r="I30" s="67">
        <f t="shared" si="1"/>
        <v>3938095</v>
      </c>
      <c r="J30" s="83">
        <v>0</v>
      </c>
      <c r="K30" s="83">
        <v>0</v>
      </c>
      <c r="L30" s="83">
        <v>0</v>
      </c>
      <c r="M30" s="67">
        <f t="shared" si="4"/>
        <v>3938095</v>
      </c>
      <c r="N30" s="20">
        <f t="shared" si="2"/>
        <v>119</v>
      </c>
    </row>
    <row r="31" spans="1:14" x14ac:dyDescent="0.35">
      <c r="A31" s="20">
        <f t="shared" si="3"/>
        <v>120</v>
      </c>
      <c r="B31" s="23" t="s">
        <v>310</v>
      </c>
      <c r="C31" s="66" t="s">
        <v>336</v>
      </c>
      <c r="D31" s="83">
        <v>895448</v>
      </c>
      <c r="E31" s="83" t="s">
        <v>374</v>
      </c>
      <c r="F31" s="83" t="s">
        <v>371</v>
      </c>
      <c r="G31" s="83" t="s">
        <v>372</v>
      </c>
      <c r="H31" s="83" t="s">
        <v>373</v>
      </c>
      <c r="I31" s="67">
        <f t="shared" si="1"/>
        <v>895448</v>
      </c>
      <c r="J31" s="83">
        <v>0</v>
      </c>
      <c r="K31" s="83">
        <v>0</v>
      </c>
      <c r="L31" s="83">
        <v>0</v>
      </c>
      <c r="M31" s="67">
        <f t="shared" si="4"/>
        <v>895448</v>
      </c>
      <c r="N31" s="20">
        <f t="shared" si="2"/>
        <v>120</v>
      </c>
    </row>
    <row r="32" spans="1:14" x14ac:dyDescent="0.35">
      <c r="A32" s="20">
        <f t="shared" si="3"/>
        <v>121</v>
      </c>
      <c r="B32" s="23" t="s">
        <v>311</v>
      </c>
      <c r="C32" s="66" t="s">
        <v>337</v>
      </c>
      <c r="D32" s="83">
        <v>14583742</v>
      </c>
      <c r="E32" s="83">
        <v>566532</v>
      </c>
      <c r="F32" s="83">
        <v>-32778</v>
      </c>
      <c r="G32" s="83" t="s">
        <v>372</v>
      </c>
      <c r="H32" s="83" t="s">
        <v>373</v>
      </c>
      <c r="I32" s="67">
        <f t="shared" si="1"/>
        <v>15117496</v>
      </c>
      <c r="J32" s="83">
        <v>121346.2</v>
      </c>
      <c r="K32" s="83">
        <v>-121346.2</v>
      </c>
      <c r="L32" s="83">
        <v>-42220.22</v>
      </c>
      <c r="M32" s="67">
        <f t="shared" si="4"/>
        <v>15075275.779999999</v>
      </c>
      <c r="N32" s="20">
        <f t="shared" si="2"/>
        <v>121</v>
      </c>
    </row>
    <row r="33" spans="1:14" x14ac:dyDescent="0.35">
      <c r="A33" s="20">
        <f t="shared" si="3"/>
        <v>122</v>
      </c>
      <c r="B33" s="23" t="s">
        <v>312</v>
      </c>
      <c r="C33" s="66" t="s">
        <v>345</v>
      </c>
      <c r="D33" s="83">
        <v>55963826</v>
      </c>
      <c r="E33" s="83">
        <v>2371114</v>
      </c>
      <c r="F33" s="83">
        <v>-393564</v>
      </c>
      <c r="G33" s="83" t="s">
        <v>372</v>
      </c>
      <c r="H33" s="83" t="s">
        <v>373</v>
      </c>
      <c r="I33" s="67">
        <f t="shared" si="1"/>
        <v>57941376</v>
      </c>
      <c r="J33" s="83">
        <v>38846.67</v>
      </c>
      <c r="K33" s="83">
        <v>-11412.28</v>
      </c>
      <c r="L33" s="83">
        <v>-1323</v>
      </c>
      <c r="M33" s="67">
        <f t="shared" si="4"/>
        <v>57967487.390000001</v>
      </c>
      <c r="N33" s="20">
        <f t="shared" si="2"/>
        <v>122</v>
      </c>
    </row>
    <row r="34" spans="1:14" x14ac:dyDescent="0.35">
      <c r="A34" s="20">
        <f t="shared" si="3"/>
        <v>123</v>
      </c>
      <c r="B34" s="23" t="s">
        <v>313</v>
      </c>
      <c r="C34" s="66" t="s">
        <v>338</v>
      </c>
      <c r="D34" s="83">
        <v>126358952</v>
      </c>
      <c r="E34" s="83">
        <v>42316020</v>
      </c>
      <c r="F34" s="83">
        <v>-17662</v>
      </c>
      <c r="G34" s="83" t="s">
        <v>372</v>
      </c>
      <c r="H34" s="83" t="s">
        <v>373</v>
      </c>
      <c r="I34" s="67">
        <f t="shared" si="1"/>
        <v>168657310</v>
      </c>
      <c r="J34" s="83">
        <v>145220.94999999998</v>
      </c>
      <c r="K34" s="83">
        <v>-139992.22999999998</v>
      </c>
      <c r="L34" s="83">
        <v>-16165.939999999999</v>
      </c>
      <c r="M34" s="67">
        <f t="shared" si="4"/>
        <v>168646372.78</v>
      </c>
      <c r="N34" s="20">
        <f t="shared" si="2"/>
        <v>123</v>
      </c>
    </row>
    <row r="35" spans="1:14" x14ac:dyDescent="0.35">
      <c r="A35" s="20">
        <f t="shared" si="3"/>
        <v>124</v>
      </c>
      <c r="B35" s="23" t="s">
        <v>314</v>
      </c>
      <c r="C35" s="66" t="s">
        <v>341</v>
      </c>
      <c r="D35" s="83">
        <v>71923430</v>
      </c>
      <c r="E35" s="83">
        <v>2793626</v>
      </c>
      <c r="F35" s="83">
        <v>-177480</v>
      </c>
      <c r="G35" s="83" t="s">
        <v>372</v>
      </c>
      <c r="H35" s="83" t="s">
        <v>373</v>
      </c>
      <c r="I35" s="67">
        <f t="shared" ref="I35" si="5">SUM(D35:H35)</f>
        <v>74539576</v>
      </c>
      <c r="J35" s="83">
        <v>74293.45</v>
      </c>
      <c r="K35" s="83">
        <v>-50300.6</v>
      </c>
      <c r="L35" s="83">
        <v>0</v>
      </c>
      <c r="M35" s="67">
        <f>SUM(I35:L35)</f>
        <v>74563568.850000009</v>
      </c>
      <c r="N35" s="20">
        <f t="shared" si="2"/>
        <v>124</v>
      </c>
    </row>
    <row r="36" spans="1:14" ht="17.25" customHeight="1" x14ac:dyDescent="0.35">
      <c r="A36" s="20">
        <f t="shared" si="3"/>
        <v>125</v>
      </c>
      <c r="B36" s="98" t="s">
        <v>22</v>
      </c>
      <c r="C36" s="98"/>
      <c r="D36" s="97">
        <f t="shared" ref="D36:K36" si="6">SUM(D11:D35)</f>
        <v>34509682746</v>
      </c>
      <c r="E36" s="97">
        <f t="shared" si="6"/>
        <v>2516897482</v>
      </c>
      <c r="F36" s="97">
        <f t="shared" si="6"/>
        <v>-247897905</v>
      </c>
      <c r="G36" s="97">
        <f t="shared" si="6"/>
        <v>0</v>
      </c>
      <c r="H36" s="97">
        <f t="shared" si="6"/>
        <v>-5119129</v>
      </c>
      <c r="I36" s="97">
        <f t="shared" si="6"/>
        <v>36773563194</v>
      </c>
      <c r="J36" s="97">
        <f t="shared" si="6"/>
        <v>920234400.4100033</v>
      </c>
      <c r="K36" s="97">
        <f t="shared" si="6"/>
        <v>-729840729.19999993</v>
      </c>
      <c r="L36" s="97">
        <f>SUM(L11:L35)</f>
        <v>-192353830.20000288</v>
      </c>
      <c r="M36" s="97">
        <f>SUM(M11:M35)</f>
        <v>36771603035.01001</v>
      </c>
      <c r="N36" s="20">
        <f t="shared" si="2"/>
        <v>125</v>
      </c>
    </row>
    <row r="37" spans="1:14" x14ac:dyDescent="0.35">
      <c r="D37" s="65"/>
      <c r="I37" s="90"/>
      <c r="J37" s="65"/>
      <c r="L37"/>
    </row>
    <row r="38" spans="1:14" x14ac:dyDescent="0.35">
      <c r="B38" s="22" t="s">
        <v>90</v>
      </c>
      <c r="D38" s="65"/>
      <c r="E38" s="65"/>
      <c r="H38" s="90"/>
      <c r="I38" s="90"/>
      <c r="J38" s="65"/>
      <c r="K38" s="65"/>
      <c r="L38"/>
    </row>
    <row r="39" spans="1:14" x14ac:dyDescent="0.35">
      <c r="B39" s="13" t="s">
        <v>289</v>
      </c>
      <c r="C39" s="13"/>
      <c r="D39" s="13"/>
      <c r="E39" s="13"/>
      <c r="F39" s="13"/>
      <c r="G39" s="13"/>
      <c r="H39" s="13"/>
      <c r="I39" s="13"/>
      <c r="J39" s="13"/>
      <c r="K39" s="13"/>
      <c r="L39" s="13"/>
      <c r="M39" s="13"/>
    </row>
    <row r="40" spans="1:14" x14ac:dyDescent="0.35">
      <c r="B40" s="13" t="s">
        <v>376</v>
      </c>
      <c r="C40" s="13"/>
      <c r="D40" s="13"/>
      <c r="E40" s="13"/>
      <c r="F40" s="13"/>
      <c r="G40" s="13"/>
      <c r="H40" s="13"/>
      <c r="I40" s="13"/>
      <c r="J40" s="13"/>
      <c r="K40" s="13"/>
      <c r="L40" s="13"/>
      <c r="M40" s="13"/>
    </row>
    <row r="41" spans="1:14" ht="51" customHeight="1" x14ac:dyDescent="0.35">
      <c r="B41" s="13" t="s">
        <v>381</v>
      </c>
      <c r="C41" s="13"/>
      <c r="D41" s="13"/>
      <c r="E41" s="13"/>
      <c r="F41" s="13"/>
      <c r="G41" s="13"/>
      <c r="H41" s="13"/>
      <c r="I41" s="13"/>
      <c r="J41" s="13"/>
      <c r="K41" s="13"/>
      <c r="L41" s="13"/>
      <c r="M41" s="13"/>
    </row>
    <row r="42" spans="1:14" ht="32.25" customHeight="1" x14ac:dyDescent="0.35">
      <c r="B42" s="13" t="s">
        <v>383</v>
      </c>
      <c r="C42" s="13"/>
      <c r="D42" s="13"/>
      <c r="E42" s="13"/>
      <c r="F42" s="13"/>
      <c r="G42" s="13"/>
      <c r="H42" s="13"/>
      <c r="I42" s="13"/>
      <c r="J42" s="13"/>
      <c r="K42" s="13"/>
      <c r="L42" s="13"/>
      <c r="M42" s="13"/>
    </row>
  </sheetData>
  <mergeCells count="8">
    <mergeCell ref="B42:M42"/>
    <mergeCell ref="B39:M39"/>
    <mergeCell ref="A1:M1"/>
    <mergeCell ref="A4:M4"/>
    <mergeCell ref="A3:M3"/>
    <mergeCell ref="B40:M40"/>
    <mergeCell ref="A2:M2"/>
    <mergeCell ref="B41:M41"/>
  </mergeCells>
  <pageMargins left="1" right="1" top="1" bottom="1" header="0.5" footer="0.5"/>
  <pageSetup scale="48" orientation="landscape" r:id="rId1"/>
  <headerFooter>
    <oddHeader>&amp;RDocket No. ER20-2878-000, et al.- Annual Update RY2024
&amp;F</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H75"/>
  <sheetViews>
    <sheetView showGridLines="0" tabSelected="1" view="pageBreakPreview" topLeftCell="A19" zoomScale="40" zoomScaleSheetLayoutView="40" workbookViewId="0">
      <selection activeCell="T39" sqref="T39:X39"/>
    </sheetView>
  </sheetViews>
  <sheetFormatPr defaultColWidth="9.1796875" defaultRowHeight="14.5" x14ac:dyDescent="0.35"/>
  <cols>
    <col min="1" max="1" width="5.26953125" style="87" bestFit="1" customWidth="1"/>
    <col min="2" max="2" width="12.54296875" style="31" bestFit="1" customWidth="1"/>
    <col min="3" max="3" width="15.26953125" style="31" bestFit="1" customWidth="1"/>
    <col min="4" max="4" width="16.26953125" style="31" bestFit="1" customWidth="1"/>
    <col min="5" max="5" width="13.7265625" style="31" bestFit="1" customWidth="1"/>
    <col min="6" max="6" width="15.453125" style="31" customWidth="1"/>
    <col min="7" max="7" width="16.26953125" style="31" bestFit="1" customWidth="1"/>
    <col min="8" max="8" width="1.1796875" style="31" customWidth="1"/>
    <col min="9" max="9" width="16.26953125" style="31" bestFit="1" customWidth="1"/>
    <col min="10" max="10" width="1.1796875" style="31" customWidth="1"/>
    <col min="11" max="11" width="16.26953125" style="31" bestFit="1" customWidth="1"/>
    <col min="12" max="14" width="16.26953125" style="31" customWidth="1"/>
    <col min="15" max="15" width="1" style="31" customWidth="1"/>
    <col min="16" max="16" width="16.26953125" style="31" bestFit="1" customWidth="1"/>
    <col min="17" max="17" width="1" style="31" customWidth="1"/>
    <col min="18" max="18" width="16.26953125" style="31" bestFit="1" customWidth="1"/>
    <col min="19" max="19" width="1" style="31" customWidth="1"/>
    <col min="20" max="20" width="15.26953125" style="31" bestFit="1" customWidth="1"/>
    <col min="21" max="21" width="1.1796875" style="31" customWidth="1"/>
    <col min="22" max="22" width="15.26953125" style="31" bestFit="1" customWidth="1"/>
    <col min="23" max="24" width="13.7265625" style="31" bestFit="1" customWidth="1"/>
    <col min="25" max="25" width="0.81640625" style="31" customWidth="1"/>
    <col min="26" max="26" width="22.81640625" style="32" customWidth="1"/>
    <col min="27" max="27" width="5.26953125" style="31" bestFit="1" customWidth="1"/>
    <col min="28" max="16384" width="9.1796875" style="31"/>
  </cols>
  <sheetData>
    <row r="1" spans="1:34" x14ac:dyDescent="0.35">
      <c r="A1" s="8" t="str">
        <f>ToC!A1</f>
        <v>Pacific Gas and Electric Company</v>
      </c>
      <c r="B1" s="8"/>
      <c r="C1" s="8"/>
      <c r="D1" s="8"/>
      <c r="E1" s="8"/>
      <c r="F1" s="8"/>
      <c r="G1" s="8"/>
      <c r="H1" s="7"/>
      <c r="I1" s="7"/>
      <c r="J1" s="7"/>
      <c r="K1" s="7"/>
      <c r="L1" s="7"/>
      <c r="M1" s="7"/>
      <c r="N1" s="7"/>
      <c r="O1" s="7"/>
      <c r="P1" s="7"/>
      <c r="Q1" s="7"/>
      <c r="R1" s="7"/>
      <c r="S1" s="7"/>
      <c r="T1" s="7"/>
      <c r="U1" s="7"/>
      <c r="V1" s="7"/>
      <c r="W1" s="7"/>
      <c r="X1" s="7"/>
      <c r="Y1" s="7"/>
      <c r="Z1" s="7"/>
    </row>
    <row r="2" spans="1:34" x14ac:dyDescent="0.35">
      <c r="A2" s="8" t="str">
        <f>ToC!A2</f>
        <v>WDT3 Rate Year 2023</v>
      </c>
      <c r="B2" s="8"/>
      <c r="C2" s="8"/>
      <c r="D2" s="8"/>
      <c r="E2" s="8"/>
      <c r="F2" s="8"/>
      <c r="G2" s="8"/>
      <c r="H2" s="8"/>
      <c r="I2" s="8"/>
      <c r="J2" s="8"/>
      <c r="K2" s="8"/>
      <c r="L2" s="8"/>
      <c r="M2" s="8"/>
      <c r="N2" s="8"/>
      <c r="O2" s="8"/>
      <c r="P2" s="8"/>
      <c r="Q2" s="8"/>
      <c r="R2" s="8"/>
      <c r="S2" s="8"/>
      <c r="T2" s="8"/>
      <c r="U2" s="8"/>
      <c r="V2" s="8"/>
      <c r="W2" s="8"/>
      <c r="X2" s="8"/>
      <c r="Y2" s="8"/>
      <c r="Z2" s="8"/>
    </row>
    <row r="3" spans="1:34" x14ac:dyDescent="0.35">
      <c r="A3" s="8" t="s">
        <v>122</v>
      </c>
      <c r="B3" s="8"/>
      <c r="C3" s="8"/>
      <c r="D3" s="8"/>
      <c r="E3" s="8"/>
      <c r="F3" s="8"/>
      <c r="G3" s="8"/>
      <c r="H3" s="7"/>
      <c r="I3" s="7"/>
      <c r="J3" s="7"/>
      <c r="K3" s="7"/>
      <c r="L3" s="7"/>
      <c r="M3" s="7"/>
      <c r="N3" s="7"/>
      <c r="O3" s="7"/>
      <c r="P3" s="7"/>
      <c r="Q3" s="7"/>
      <c r="R3" s="7"/>
      <c r="S3" s="7"/>
      <c r="T3" s="7"/>
      <c r="U3" s="7"/>
      <c r="V3" s="7"/>
      <c r="W3" s="7"/>
      <c r="X3" s="7"/>
      <c r="Y3" s="7"/>
      <c r="Z3" s="7"/>
    </row>
    <row r="4" spans="1:34" x14ac:dyDescent="0.35">
      <c r="A4" s="8" t="s">
        <v>131</v>
      </c>
      <c r="B4" s="8"/>
      <c r="C4" s="8"/>
      <c r="D4" s="8"/>
      <c r="E4" s="8"/>
      <c r="F4" s="8"/>
      <c r="G4" s="8"/>
      <c r="H4" s="7"/>
      <c r="I4" s="7"/>
      <c r="J4" s="7"/>
      <c r="K4" s="7"/>
      <c r="L4" s="7"/>
      <c r="M4" s="7"/>
      <c r="N4" s="7"/>
      <c r="O4" s="7"/>
      <c r="P4" s="7"/>
      <c r="Q4" s="7"/>
      <c r="R4" s="7"/>
      <c r="S4" s="7"/>
      <c r="T4" s="7"/>
      <c r="U4" s="7"/>
      <c r="V4" s="7"/>
      <c r="W4" s="7"/>
      <c r="X4" s="7"/>
      <c r="Y4" s="7"/>
      <c r="Z4" s="7"/>
    </row>
    <row r="5" spans="1:34" x14ac:dyDescent="0.35">
      <c r="A5" s="33"/>
      <c r="B5" s="86" t="s">
        <v>121</v>
      </c>
      <c r="C5" s="86"/>
      <c r="D5" s="74" t="s">
        <v>87</v>
      </c>
      <c r="E5" s="33"/>
      <c r="F5" s="33"/>
      <c r="G5" s="33"/>
      <c r="H5" s="33"/>
      <c r="I5" s="33"/>
      <c r="J5" s="33"/>
      <c r="K5" s="33"/>
      <c r="L5" s="33"/>
      <c r="M5" s="33"/>
      <c r="N5" s="33"/>
      <c r="O5" s="33"/>
      <c r="P5" s="33"/>
      <c r="Q5" s="33"/>
      <c r="R5" s="33"/>
      <c r="S5" s="33"/>
      <c r="T5" s="33"/>
      <c r="U5" s="33"/>
      <c r="V5" s="33"/>
      <c r="W5" s="33"/>
      <c r="X5" s="33"/>
      <c r="Y5" s="33"/>
      <c r="Z5" s="20" t="str">
        <f>"Prior Year: "&amp;'1'!$G$5</f>
        <v>Prior Year: 2021</v>
      </c>
    </row>
    <row r="6" spans="1:34" ht="4.5" customHeight="1" x14ac:dyDescent="0.35">
      <c r="A6" s="33"/>
      <c r="B6" s="33"/>
      <c r="C6" s="33"/>
      <c r="D6" s="33"/>
      <c r="E6" s="33"/>
      <c r="F6" s="33"/>
      <c r="G6" s="33"/>
      <c r="H6" s="33"/>
      <c r="I6" s="33"/>
      <c r="J6" s="33"/>
      <c r="K6" s="33"/>
      <c r="L6" s="33"/>
      <c r="M6" s="33"/>
      <c r="N6" s="33"/>
      <c r="O6" s="33"/>
      <c r="P6" s="33"/>
      <c r="Q6" s="33"/>
      <c r="R6" s="33"/>
      <c r="S6" s="33"/>
      <c r="T6" s="33"/>
      <c r="U6" s="33"/>
      <c r="V6" s="33"/>
      <c r="W6" s="33"/>
      <c r="X6" s="33"/>
      <c r="Y6" s="33"/>
      <c r="Z6" s="20"/>
    </row>
    <row r="7" spans="1:34" s="75" customFormat="1" x14ac:dyDescent="0.35">
      <c r="A7" s="73"/>
      <c r="C7" s="71" t="s">
        <v>5</v>
      </c>
      <c r="D7" s="71" t="s">
        <v>6</v>
      </c>
      <c r="E7" s="71" t="s">
        <v>7</v>
      </c>
      <c r="F7" s="71" t="s">
        <v>8</v>
      </c>
      <c r="G7" s="71" t="s">
        <v>9</v>
      </c>
      <c r="H7" s="71"/>
      <c r="I7" s="71" t="s">
        <v>10</v>
      </c>
      <c r="J7" s="71"/>
      <c r="K7" s="71" t="s">
        <v>11</v>
      </c>
      <c r="L7" s="71" t="s">
        <v>12</v>
      </c>
      <c r="M7" s="71" t="s">
        <v>13</v>
      </c>
      <c r="N7" s="71" t="s">
        <v>14</v>
      </c>
      <c r="O7" s="71"/>
      <c r="P7" s="71" t="s">
        <v>15</v>
      </c>
      <c r="Q7" s="71"/>
      <c r="R7" s="71" t="s">
        <v>16</v>
      </c>
      <c r="S7" s="71"/>
      <c r="T7" s="71" t="s">
        <v>113</v>
      </c>
      <c r="U7" s="71"/>
      <c r="V7" s="71" t="s">
        <v>114</v>
      </c>
      <c r="W7" s="71" t="s">
        <v>348</v>
      </c>
      <c r="X7" s="71" t="s">
        <v>349</v>
      </c>
      <c r="Z7" s="71" t="s">
        <v>352</v>
      </c>
    </row>
    <row r="8" spans="1:34" ht="15" thickBot="1" x14ac:dyDescent="0.4">
      <c r="D8" s="74"/>
      <c r="E8" s="74"/>
      <c r="F8" s="74"/>
      <c r="G8" s="74" t="s">
        <v>115</v>
      </c>
      <c r="H8" s="74"/>
      <c r="I8" s="74"/>
      <c r="J8" s="74"/>
      <c r="K8" s="74"/>
      <c r="L8" s="74"/>
      <c r="M8" s="74"/>
      <c r="N8" s="74" t="s">
        <v>353</v>
      </c>
      <c r="O8" s="74"/>
      <c r="P8" s="74" t="s">
        <v>354</v>
      </c>
      <c r="Q8" s="74"/>
      <c r="R8" s="74"/>
      <c r="S8" s="74"/>
      <c r="T8" s="74" t="s">
        <v>88</v>
      </c>
      <c r="U8" s="74"/>
      <c r="V8" s="74" t="s">
        <v>95</v>
      </c>
      <c r="W8" s="74" t="s">
        <v>97</v>
      </c>
      <c r="X8" s="74"/>
      <c r="Y8" s="74"/>
      <c r="Z8" s="74" t="s">
        <v>355</v>
      </c>
    </row>
    <row r="9" spans="1:34" s="35" customFormat="1" ht="14.25" customHeight="1" x14ac:dyDescent="0.35">
      <c r="A9" s="33"/>
      <c r="B9" s="31"/>
      <c r="C9" s="4" t="s">
        <v>25</v>
      </c>
      <c r="D9" s="3"/>
      <c r="E9" s="3"/>
      <c r="F9" s="3"/>
      <c r="G9" s="2"/>
      <c r="H9" s="34"/>
      <c r="I9" s="1" t="s">
        <v>26</v>
      </c>
      <c r="K9" s="109" t="s">
        <v>346</v>
      </c>
      <c r="L9" s="110"/>
      <c r="M9" s="110"/>
      <c r="N9" s="111"/>
      <c r="O9" s="31"/>
      <c r="P9" s="107" t="s">
        <v>28</v>
      </c>
      <c r="Q9"/>
      <c r="R9" s="107" t="s">
        <v>29</v>
      </c>
      <c r="S9" s="34"/>
      <c r="T9" s="36" t="s">
        <v>27</v>
      </c>
      <c r="U9" s="37"/>
      <c r="V9" s="4" t="s">
        <v>30</v>
      </c>
      <c r="W9" s="3"/>
      <c r="X9" s="2"/>
      <c r="Y9" s="38"/>
      <c r="Z9" s="6" t="s">
        <v>31</v>
      </c>
    </row>
    <row r="10" spans="1:34" ht="29.5" thickBot="1" x14ac:dyDescent="0.4">
      <c r="C10" s="39" t="s">
        <v>32</v>
      </c>
      <c r="D10" s="40" t="s">
        <v>33</v>
      </c>
      <c r="E10" s="41" t="s">
        <v>34</v>
      </c>
      <c r="F10" s="41" t="s">
        <v>35</v>
      </c>
      <c r="G10" s="42" t="s">
        <v>22</v>
      </c>
      <c r="H10" s="34"/>
      <c r="I10" s="106"/>
      <c r="K10" s="39" t="s">
        <v>350</v>
      </c>
      <c r="L10" s="40" t="s">
        <v>351</v>
      </c>
      <c r="M10" s="40" t="s">
        <v>347</v>
      </c>
      <c r="N10" s="42" t="s">
        <v>22</v>
      </c>
      <c r="P10" s="108"/>
      <c r="Q10"/>
      <c r="R10" s="108"/>
      <c r="S10" s="34"/>
      <c r="T10" s="88" t="s">
        <v>36</v>
      </c>
      <c r="U10" s="37"/>
      <c r="V10" s="43" t="s">
        <v>36</v>
      </c>
      <c r="W10" s="44" t="s">
        <v>37</v>
      </c>
      <c r="X10" s="45" t="s">
        <v>38</v>
      </c>
      <c r="Y10" s="34"/>
      <c r="Z10" s="5"/>
      <c r="AB10" s="46"/>
      <c r="AC10" s="46"/>
      <c r="AD10" s="46"/>
      <c r="AE10" s="46"/>
      <c r="AF10" s="46"/>
      <c r="AG10" s="46"/>
      <c r="AH10" s="46"/>
    </row>
    <row r="11" spans="1:34" x14ac:dyDescent="0.35">
      <c r="A11" s="61" t="s">
        <v>89</v>
      </c>
      <c r="B11" s="62" t="s">
        <v>39</v>
      </c>
      <c r="C11" s="47"/>
      <c r="D11" s="47"/>
      <c r="E11" s="47"/>
      <c r="F11" s="47"/>
      <c r="G11" s="47"/>
      <c r="H11" s="48"/>
      <c r="I11" s="48"/>
      <c r="K11" s="87"/>
      <c r="L11" s="87"/>
      <c r="M11" s="87"/>
      <c r="N11" s="87"/>
      <c r="P11" s="87"/>
      <c r="Q11"/>
      <c r="R11" s="87"/>
      <c r="Z11" s="49"/>
      <c r="AA11" s="61" t="s">
        <v>89</v>
      </c>
      <c r="AB11" s="87"/>
      <c r="AC11" s="87"/>
      <c r="AD11" s="87"/>
      <c r="AE11" s="87"/>
      <c r="AF11" s="87"/>
      <c r="AG11" s="87"/>
      <c r="AH11" s="87"/>
    </row>
    <row r="12" spans="1:34" s="53" customFormat="1" x14ac:dyDescent="0.35">
      <c r="A12" s="94">
        <v>100</v>
      </c>
      <c r="B12" s="51" t="s">
        <v>40</v>
      </c>
      <c r="C12" s="83">
        <v>46027310.184619918</v>
      </c>
      <c r="D12" s="83">
        <v>84414831.185380116</v>
      </c>
      <c r="E12" s="83">
        <v>0</v>
      </c>
      <c r="F12" s="83">
        <v>0</v>
      </c>
      <c r="G12" s="52">
        <f>SUM(C12:F12)</f>
        <v>130442141.37000003</v>
      </c>
      <c r="H12" s="52"/>
      <c r="I12" s="83">
        <v>65084873.479999997</v>
      </c>
      <c r="J12" s="52"/>
      <c r="K12" s="83">
        <v>188348982.2497339</v>
      </c>
      <c r="L12" s="83">
        <v>180733749.64200631</v>
      </c>
      <c r="M12" s="83">
        <v>17994888.218259782</v>
      </c>
      <c r="N12" s="52">
        <f>SUM(K12:M12)</f>
        <v>387077620.11000001</v>
      </c>
      <c r="O12" s="52"/>
      <c r="P12" s="52">
        <f>G12+I12+N12</f>
        <v>582604634.96000004</v>
      </c>
      <c r="Q12" s="52"/>
      <c r="R12" s="83">
        <v>210378431.62000003</v>
      </c>
      <c r="S12" s="52"/>
      <c r="T12" s="83">
        <v>4085993.4299999997</v>
      </c>
      <c r="U12" s="52"/>
      <c r="V12" s="83">
        <v>204107010.47</v>
      </c>
      <c r="W12" s="83">
        <v>165500424.16000003</v>
      </c>
      <c r="X12" s="83">
        <v>208403828.57000002</v>
      </c>
      <c r="Y12" s="52"/>
      <c r="Z12" s="52">
        <f>P12+R12+V12+W12+X12+T12</f>
        <v>1375080323.21</v>
      </c>
      <c r="AA12" s="94">
        <v>100</v>
      </c>
    </row>
    <row r="13" spans="1:34" s="53" customFormat="1" x14ac:dyDescent="0.35">
      <c r="A13" s="94">
        <f t="shared" ref="A13:A22" si="0">+A12+1</f>
        <v>101</v>
      </c>
      <c r="B13" s="51" t="s">
        <v>41</v>
      </c>
      <c r="C13" s="83">
        <v>63094921.170933068</v>
      </c>
      <c r="D13" s="83">
        <v>94660018.869066983</v>
      </c>
      <c r="E13" s="83">
        <v>0</v>
      </c>
      <c r="F13" s="83">
        <v>0</v>
      </c>
      <c r="G13" s="52">
        <f t="shared" ref="G13:G21" si="1">SUM(C13:F13)</f>
        <v>157754940.04000005</v>
      </c>
      <c r="H13" s="52"/>
      <c r="I13" s="83">
        <v>28518855.360000003</v>
      </c>
      <c r="J13" s="52"/>
      <c r="K13" s="83">
        <v>46119891.008943245</v>
      </c>
      <c r="L13" s="83">
        <v>44255194.456399798</v>
      </c>
      <c r="M13" s="83">
        <v>4406300.8646569457</v>
      </c>
      <c r="N13" s="52">
        <f t="shared" ref="N13:N21" si="2">SUM(K13:M13)</f>
        <v>94781386.329999983</v>
      </c>
      <c r="O13" s="52"/>
      <c r="P13" s="52">
        <f t="shared" ref="P13:P21" si="3">G13+I13+N13</f>
        <v>281055181.73000002</v>
      </c>
      <c r="Q13" s="52"/>
      <c r="R13" s="83">
        <v>354363543.97000003</v>
      </c>
      <c r="S13" s="52"/>
      <c r="T13" s="83">
        <v>133091147.53999998</v>
      </c>
      <c r="U13" s="52"/>
      <c r="V13" s="83">
        <v>607925615.06999958</v>
      </c>
      <c r="W13" s="83">
        <v>20564.79</v>
      </c>
      <c r="X13" s="83">
        <v>365219.19</v>
      </c>
      <c r="Y13" s="52"/>
      <c r="Z13" s="52">
        <f t="shared" ref="Z13:Z21" si="4">P13+R13+V13+W13+X13+T13</f>
        <v>1376821272.2899995</v>
      </c>
      <c r="AA13" s="94">
        <f t="shared" ref="AA13:AA22" si="5">+AA12+1</f>
        <v>101</v>
      </c>
    </row>
    <row r="14" spans="1:34" s="53" customFormat="1" x14ac:dyDescent="0.35">
      <c r="A14" s="94">
        <f t="shared" si="0"/>
        <v>102</v>
      </c>
      <c r="B14" s="51" t="s">
        <v>42</v>
      </c>
      <c r="C14" s="83">
        <v>3618204.7071553185</v>
      </c>
      <c r="D14" s="83">
        <v>6635845.9428446842</v>
      </c>
      <c r="E14" s="83">
        <v>0</v>
      </c>
      <c r="F14" s="83">
        <v>0</v>
      </c>
      <c r="G14" s="52">
        <f t="shared" si="1"/>
        <v>10254050.650000002</v>
      </c>
      <c r="H14" s="52"/>
      <c r="I14" s="83">
        <v>9603372.8300000001</v>
      </c>
      <c r="J14" s="52"/>
      <c r="K14" s="83">
        <v>899786.69112554751</v>
      </c>
      <c r="L14" s="83">
        <v>863406.96202686126</v>
      </c>
      <c r="M14" s="83">
        <v>85965.746847591174</v>
      </c>
      <c r="N14" s="52">
        <f t="shared" si="2"/>
        <v>1849159.4</v>
      </c>
      <c r="O14" s="52"/>
      <c r="P14" s="52">
        <f t="shared" si="3"/>
        <v>21706582.880000003</v>
      </c>
      <c r="Q14" s="52"/>
      <c r="R14" s="83">
        <v>2605900.65</v>
      </c>
      <c r="S14" s="52"/>
      <c r="T14" s="83">
        <v>22264780.139999997</v>
      </c>
      <c r="U14" s="52"/>
      <c r="V14" s="83">
        <v>322299582.17999995</v>
      </c>
      <c r="W14" s="83">
        <v>0</v>
      </c>
      <c r="X14" s="83">
        <v>0</v>
      </c>
      <c r="Y14" s="52"/>
      <c r="Z14" s="52">
        <f t="shared" si="4"/>
        <v>368876845.8499999</v>
      </c>
      <c r="AA14" s="94">
        <f t="shared" si="5"/>
        <v>102</v>
      </c>
    </row>
    <row r="15" spans="1:34" s="53" customFormat="1" x14ac:dyDescent="0.35">
      <c r="A15" s="94">
        <f t="shared" si="0"/>
        <v>103</v>
      </c>
      <c r="B15" s="51" t="s">
        <v>43</v>
      </c>
      <c r="C15" s="83">
        <v>0</v>
      </c>
      <c r="D15" s="83">
        <v>0</v>
      </c>
      <c r="E15" s="83">
        <v>0</v>
      </c>
      <c r="F15" s="83">
        <v>0</v>
      </c>
      <c r="G15" s="52">
        <f t="shared" si="1"/>
        <v>0</v>
      </c>
      <c r="H15" s="52"/>
      <c r="I15" s="83">
        <v>0</v>
      </c>
      <c r="J15" s="52"/>
      <c r="K15" s="83">
        <v>0</v>
      </c>
      <c r="L15" s="83">
        <v>0</v>
      </c>
      <c r="M15" s="83">
        <v>0</v>
      </c>
      <c r="N15" s="52">
        <f t="shared" si="2"/>
        <v>0</v>
      </c>
      <c r="O15" s="52"/>
      <c r="P15" s="52">
        <f t="shared" si="3"/>
        <v>0</v>
      </c>
      <c r="Q15" s="52"/>
      <c r="R15" s="83">
        <v>1948886.29</v>
      </c>
      <c r="S15" s="52"/>
      <c r="T15" s="83">
        <v>3037568.38</v>
      </c>
      <c r="U15" s="52"/>
      <c r="V15" s="83">
        <v>0</v>
      </c>
      <c r="W15" s="83">
        <v>0</v>
      </c>
      <c r="X15" s="83">
        <v>0</v>
      </c>
      <c r="Y15" s="52"/>
      <c r="Z15" s="52">
        <f t="shared" si="4"/>
        <v>4986454.67</v>
      </c>
      <c r="AA15" s="94">
        <f t="shared" si="5"/>
        <v>103</v>
      </c>
    </row>
    <row r="16" spans="1:34" s="53" customFormat="1" x14ac:dyDescent="0.35">
      <c r="A16" s="94">
        <f t="shared" si="0"/>
        <v>104</v>
      </c>
      <c r="B16" s="51" t="s">
        <v>44</v>
      </c>
      <c r="C16" s="83">
        <v>0</v>
      </c>
      <c r="D16" s="83">
        <v>0</v>
      </c>
      <c r="E16" s="83">
        <v>0</v>
      </c>
      <c r="F16" s="83">
        <v>0</v>
      </c>
      <c r="G16" s="52">
        <f t="shared" si="1"/>
        <v>0</v>
      </c>
      <c r="H16" s="52"/>
      <c r="I16" s="83">
        <v>61428077.50999999</v>
      </c>
      <c r="J16" s="52"/>
      <c r="K16" s="83">
        <v>0</v>
      </c>
      <c r="L16" s="83">
        <v>0</v>
      </c>
      <c r="M16" s="83">
        <v>0</v>
      </c>
      <c r="N16" s="52">
        <f t="shared" si="2"/>
        <v>0</v>
      </c>
      <c r="O16" s="52"/>
      <c r="P16" s="52">
        <f t="shared" si="3"/>
        <v>61428077.50999999</v>
      </c>
      <c r="Q16" s="52"/>
      <c r="R16" s="83">
        <v>0</v>
      </c>
      <c r="S16" s="52"/>
      <c r="T16" s="83">
        <v>0</v>
      </c>
      <c r="U16" s="52"/>
      <c r="V16" s="83">
        <v>0</v>
      </c>
      <c r="W16" s="83">
        <v>0</v>
      </c>
      <c r="X16" s="83">
        <v>0</v>
      </c>
      <c r="Y16" s="52"/>
      <c r="Z16" s="52">
        <f t="shared" si="4"/>
        <v>61428077.50999999</v>
      </c>
      <c r="AA16" s="94">
        <f t="shared" si="5"/>
        <v>104</v>
      </c>
    </row>
    <row r="17" spans="1:27" s="53" customFormat="1" x14ac:dyDescent="0.35">
      <c r="A17" s="94">
        <f t="shared" si="0"/>
        <v>105</v>
      </c>
      <c r="B17" s="51" t="s">
        <v>45</v>
      </c>
      <c r="C17" s="83">
        <v>0</v>
      </c>
      <c r="D17" s="83">
        <v>0</v>
      </c>
      <c r="E17" s="83">
        <v>0</v>
      </c>
      <c r="F17" s="83">
        <v>0</v>
      </c>
      <c r="G17" s="52">
        <f t="shared" si="1"/>
        <v>0</v>
      </c>
      <c r="H17" s="52"/>
      <c r="I17" s="83">
        <v>5750.91</v>
      </c>
      <c r="J17" s="52"/>
      <c r="K17" s="83">
        <v>0</v>
      </c>
      <c r="L17" s="83">
        <v>0</v>
      </c>
      <c r="M17" s="83">
        <v>0</v>
      </c>
      <c r="N17" s="52">
        <f t="shared" si="2"/>
        <v>0</v>
      </c>
      <c r="O17" s="52"/>
      <c r="P17" s="52">
        <f t="shared" si="3"/>
        <v>5750.91</v>
      </c>
      <c r="Q17" s="52"/>
      <c r="R17" s="83">
        <v>0</v>
      </c>
      <c r="S17" s="52"/>
      <c r="T17" s="83">
        <v>0</v>
      </c>
      <c r="U17" s="52"/>
      <c r="V17" s="83">
        <v>0</v>
      </c>
      <c r="W17" s="83">
        <v>0</v>
      </c>
      <c r="X17" s="83">
        <v>0</v>
      </c>
      <c r="Y17" s="52"/>
      <c r="Z17" s="52">
        <f t="shared" si="4"/>
        <v>5750.91</v>
      </c>
      <c r="AA17" s="94">
        <f t="shared" si="5"/>
        <v>105</v>
      </c>
    </row>
    <row r="18" spans="1:27" s="53" customFormat="1" x14ac:dyDescent="0.35">
      <c r="A18" s="94">
        <f t="shared" si="0"/>
        <v>106</v>
      </c>
      <c r="B18" s="51" t="s">
        <v>46</v>
      </c>
      <c r="C18" s="83">
        <v>184362.87863434525</v>
      </c>
      <c r="D18" s="83">
        <v>124867.74136565473</v>
      </c>
      <c r="E18" s="83">
        <v>0</v>
      </c>
      <c r="F18" s="83">
        <v>0</v>
      </c>
      <c r="G18" s="52">
        <f t="shared" si="1"/>
        <v>309230.62</v>
      </c>
      <c r="H18" s="52"/>
      <c r="I18" s="83">
        <v>774718.39999999991</v>
      </c>
      <c r="J18" s="52"/>
      <c r="K18" s="83">
        <v>1213732.9850196901</v>
      </c>
      <c r="L18" s="83">
        <v>1164659.9351194722</v>
      </c>
      <c r="M18" s="83">
        <v>115960.21986083739</v>
      </c>
      <c r="N18" s="52">
        <f t="shared" si="2"/>
        <v>2494353.1399999997</v>
      </c>
      <c r="O18" s="52"/>
      <c r="P18" s="52">
        <f>G18+I18+N18</f>
        <v>3578302.1599999997</v>
      </c>
      <c r="Q18" s="52"/>
      <c r="R18" s="83">
        <v>2137081.98</v>
      </c>
      <c r="S18" s="52"/>
      <c r="T18" s="83">
        <v>20604971.56000001</v>
      </c>
      <c r="U18" s="52"/>
      <c r="V18" s="83">
        <v>82975652.980000019</v>
      </c>
      <c r="W18" s="83">
        <v>0</v>
      </c>
      <c r="X18" s="83">
        <v>0</v>
      </c>
      <c r="Y18" s="52"/>
      <c r="Z18" s="52">
        <f t="shared" si="4"/>
        <v>109296008.68000004</v>
      </c>
      <c r="AA18" s="94">
        <f t="shared" si="5"/>
        <v>106</v>
      </c>
    </row>
    <row r="19" spans="1:27" s="53" customFormat="1" x14ac:dyDescent="0.35">
      <c r="A19" s="94">
        <f t="shared" si="0"/>
        <v>107</v>
      </c>
      <c r="B19" s="51" t="s">
        <v>47</v>
      </c>
      <c r="C19" s="83">
        <v>574529.43972865085</v>
      </c>
      <c r="D19" s="83">
        <v>938366.01027134946</v>
      </c>
      <c r="E19" s="83">
        <v>0</v>
      </c>
      <c r="F19" s="83">
        <v>0</v>
      </c>
      <c r="G19" s="52">
        <f t="shared" si="1"/>
        <v>1512895.4500000002</v>
      </c>
      <c r="H19" s="52"/>
      <c r="I19" s="83">
        <v>8610600.7699999996</v>
      </c>
      <c r="J19" s="52"/>
      <c r="K19" s="83">
        <v>1016008.5081867659</v>
      </c>
      <c r="L19" s="83">
        <v>974929.75623994763</v>
      </c>
      <c r="M19" s="83">
        <v>97069.595573286206</v>
      </c>
      <c r="N19" s="52">
        <f t="shared" si="2"/>
        <v>2088007.8599999999</v>
      </c>
      <c r="O19" s="52"/>
      <c r="P19" s="52">
        <f t="shared" si="3"/>
        <v>12211504.079999998</v>
      </c>
      <c r="Q19" s="52"/>
      <c r="R19" s="83">
        <v>4639728.4000000004</v>
      </c>
      <c r="S19" s="52"/>
      <c r="T19" s="83">
        <v>33026029.49000001</v>
      </c>
      <c r="U19" s="52"/>
      <c r="V19" s="83">
        <v>115600762.84999998</v>
      </c>
      <c r="W19" s="83">
        <v>0</v>
      </c>
      <c r="X19" s="83">
        <v>0</v>
      </c>
      <c r="Y19" s="52"/>
      <c r="Z19" s="52">
        <f t="shared" si="4"/>
        <v>165478024.81999999</v>
      </c>
      <c r="AA19" s="94">
        <f t="shared" si="5"/>
        <v>107</v>
      </c>
    </row>
    <row r="20" spans="1:27" s="53" customFormat="1" x14ac:dyDescent="0.35">
      <c r="A20" s="94">
        <f t="shared" si="0"/>
        <v>108</v>
      </c>
      <c r="B20" s="51" t="s">
        <v>48</v>
      </c>
      <c r="C20" s="83">
        <v>10316673.946228305</v>
      </c>
      <c r="D20" s="83">
        <v>14044944.623771703</v>
      </c>
      <c r="E20" s="83">
        <v>0</v>
      </c>
      <c r="F20" s="83">
        <v>0</v>
      </c>
      <c r="G20" s="52">
        <f t="shared" si="1"/>
        <v>24361618.570000008</v>
      </c>
      <c r="H20" s="52"/>
      <c r="I20" s="83">
        <v>8992695.9900000021</v>
      </c>
      <c r="J20" s="52"/>
      <c r="K20" s="83">
        <v>31756962.935559049</v>
      </c>
      <c r="L20" s="83">
        <v>30472981.165226933</v>
      </c>
      <c r="M20" s="83">
        <v>3034064.6992140119</v>
      </c>
      <c r="N20" s="52">
        <f t="shared" si="2"/>
        <v>65264008.799999997</v>
      </c>
      <c r="O20" s="52"/>
      <c r="P20" s="52">
        <f t="shared" si="3"/>
        <v>98618323.360000014</v>
      </c>
      <c r="Q20" s="52"/>
      <c r="R20" s="83">
        <v>12139917.120000001</v>
      </c>
      <c r="S20" s="52"/>
      <c r="T20" s="83">
        <v>404709852.21999979</v>
      </c>
      <c r="U20" s="52"/>
      <c r="V20" s="83">
        <v>1216047654.3899989</v>
      </c>
      <c r="W20" s="83">
        <v>3134371.24</v>
      </c>
      <c r="X20" s="83">
        <v>0</v>
      </c>
      <c r="Y20" s="52"/>
      <c r="Z20" s="52">
        <f t="shared" si="4"/>
        <v>1734650118.3299987</v>
      </c>
      <c r="AA20" s="94">
        <f t="shared" si="5"/>
        <v>108</v>
      </c>
    </row>
    <row r="21" spans="1:27" s="53" customFormat="1" x14ac:dyDescent="0.35">
      <c r="A21" s="94">
        <f t="shared" si="0"/>
        <v>109</v>
      </c>
      <c r="B21" s="51" t="s">
        <v>49</v>
      </c>
      <c r="C21" s="83">
        <v>396906.75780808518</v>
      </c>
      <c r="D21" s="83">
        <v>1402753.8621919148</v>
      </c>
      <c r="E21" s="83">
        <v>0</v>
      </c>
      <c r="F21" s="83">
        <v>0</v>
      </c>
      <c r="G21" s="52">
        <f t="shared" si="1"/>
        <v>1799660.62</v>
      </c>
      <c r="H21" s="52"/>
      <c r="I21" s="83">
        <v>145851</v>
      </c>
      <c r="J21" s="52"/>
      <c r="K21" s="83">
        <v>288225.70226240152</v>
      </c>
      <c r="L21" s="83">
        <v>276572.30366137502</v>
      </c>
      <c r="M21" s="83">
        <v>27537.124076223507</v>
      </c>
      <c r="N21" s="52">
        <f t="shared" si="2"/>
        <v>592335.13</v>
      </c>
      <c r="O21" s="52"/>
      <c r="P21" s="52">
        <f t="shared" si="3"/>
        <v>2537846.75</v>
      </c>
      <c r="Q21" s="52"/>
      <c r="R21" s="83">
        <v>1439148.0499999998</v>
      </c>
      <c r="S21" s="52"/>
      <c r="T21" s="83">
        <v>40302499.390000001</v>
      </c>
      <c r="U21" s="52"/>
      <c r="V21" s="83">
        <v>82161070.279999986</v>
      </c>
      <c r="W21" s="83">
        <v>0</v>
      </c>
      <c r="X21" s="83">
        <v>0</v>
      </c>
      <c r="Y21" s="52"/>
      <c r="Z21" s="52">
        <f t="shared" si="4"/>
        <v>126440564.46999998</v>
      </c>
      <c r="AA21" s="94">
        <f t="shared" si="5"/>
        <v>109</v>
      </c>
    </row>
    <row r="22" spans="1:27" s="53" customFormat="1" x14ac:dyDescent="0.35">
      <c r="A22" s="94">
        <f t="shared" si="0"/>
        <v>110</v>
      </c>
      <c r="B22" s="31" t="s">
        <v>50</v>
      </c>
      <c r="C22" s="54">
        <f>SUM(C12:C21)</f>
        <v>124212909.0851077</v>
      </c>
      <c r="D22" s="54">
        <f>SUM(D12:D21)</f>
        <v>202221628.2348924</v>
      </c>
      <c r="E22" s="54">
        <f>SUM(E12:E21)</f>
        <v>0</v>
      </c>
      <c r="F22" s="54">
        <f>SUM(F12:F21)</f>
        <v>0</v>
      </c>
      <c r="G22" s="54">
        <f>SUM(G12:G21)</f>
        <v>326434537.32000005</v>
      </c>
      <c r="H22" s="52"/>
      <c r="I22" s="54">
        <f>SUM(I12:I21)</f>
        <v>183164796.25000003</v>
      </c>
      <c r="J22" s="90"/>
      <c r="K22" s="54">
        <f>SUM(K12:K21)</f>
        <v>269643590.08083057</v>
      </c>
      <c r="L22" s="54">
        <f>SUM(L12:L21)</f>
        <v>258741494.22068071</v>
      </c>
      <c r="M22" s="54">
        <f t="shared" ref="M22:N22" si="6">SUM(M12:M21)</f>
        <v>25761786.468488682</v>
      </c>
      <c r="N22" s="54">
        <f t="shared" si="6"/>
        <v>554146870.76999998</v>
      </c>
      <c r="O22" s="52"/>
      <c r="P22" s="54">
        <f>SUM(P12:P21)</f>
        <v>1063746204.34</v>
      </c>
      <c r="Q22" s="52"/>
      <c r="R22" s="54">
        <f>SUM(R12:R21)</f>
        <v>589652638.07999992</v>
      </c>
      <c r="S22" s="52"/>
      <c r="T22" s="54">
        <f>SUM(T12:T21)</f>
        <v>661122842.14999974</v>
      </c>
      <c r="U22" s="52"/>
      <c r="V22" s="54">
        <f>SUM(V12:V21)</f>
        <v>2631117348.2199988</v>
      </c>
      <c r="W22" s="54">
        <f>SUM(W12:W21)</f>
        <v>168655360.19000003</v>
      </c>
      <c r="X22" s="54">
        <f>SUM(X12:X21)</f>
        <v>208769047.76000002</v>
      </c>
      <c r="Y22" s="52"/>
      <c r="Z22" s="54">
        <f>SUM(Z12:Z21)</f>
        <v>5323063440.7399988</v>
      </c>
      <c r="AA22" s="94">
        <f t="shared" si="5"/>
        <v>110</v>
      </c>
    </row>
    <row r="23" spans="1:27" s="53" customFormat="1" ht="5.25" customHeight="1" x14ac:dyDescent="0.35">
      <c r="A23" s="94"/>
      <c r="B23" s="31"/>
      <c r="C23" s="52"/>
      <c r="D23" s="52"/>
      <c r="E23" s="52"/>
      <c r="F23" s="52"/>
      <c r="G23" s="52"/>
      <c r="H23" s="52"/>
      <c r="I23" s="52"/>
      <c r="J23" s="90"/>
      <c r="K23" s="52"/>
      <c r="L23" s="52"/>
      <c r="M23" s="52"/>
      <c r="N23" s="52"/>
      <c r="O23" s="52"/>
      <c r="P23" s="52"/>
      <c r="Q23" s="52"/>
      <c r="R23" s="52"/>
      <c r="S23" s="52"/>
      <c r="T23" s="52"/>
      <c r="U23" s="52"/>
      <c r="V23" s="52"/>
      <c r="W23" s="52"/>
      <c r="X23" s="52"/>
      <c r="Y23" s="52"/>
      <c r="Z23" s="52"/>
      <c r="AA23" s="94"/>
    </row>
    <row r="24" spans="1:27" s="53" customFormat="1" x14ac:dyDescent="0.35">
      <c r="A24" s="94"/>
      <c r="B24" s="62" t="s">
        <v>51</v>
      </c>
      <c r="C24" s="52"/>
      <c r="D24" s="52"/>
      <c r="E24" s="52"/>
      <c r="F24" s="52"/>
      <c r="G24" s="52"/>
      <c r="H24" s="52"/>
      <c r="I24" s="52"/>
      <c r="J24" s="52"/>
      <c r="K24" s="52"/>
      <c r="L24" s="52"/>
      <c r="M24" s="52"/>
      <c r="N24" s="52"/>
      <c r="O24" s="52"/>
      <c r="P24" s="52"/>
      <c r="Q24" s="52"/>
      <c r="R24" s="52"/>
      <c r="S24" s="52"/>
      <c r="T24" s="52"/>
      <c r="U24" s="52"/>
      <c r="V24" s="52"/>
      <c r="W24" s="52"/>
      <c r="X24" s="52"/>
      <c r="Y24" s="52"/>
      <c r="Z24" s="52"/>
      <c r="AA24" s="94"/>
    </row>
    <row r="25" spans="1:27" s="53" customFormat="1" x14ac:dyDescent="0.35">
      <c r="A25" s="94">
        <f>A22+1</f>
        <v>111</v>
      </c>
      <c r="B25" s="51" t="s">
        <v>52</v>
      </c>
      <c r="C25" s="83">
        <v>0</v>
      </c>
      <c r="D25" s="83">
        <v>0</v>
      </c>
      <c r="E25" s="83">
        <v>0</v>
      </c>
      <c r="F25" s="83">
        <v>0</v>
      </c>
      <c r="G25" s="52">
        <f>SUM(C25:F25)</f>
        <v>0</v>
      </c>
      <c r="H25" s="52"/>
      <c r="I25" s="83">
        <v>0</v>
      </c>
      <c r="J25" s="52"/>
      <c r="K25" s="83">
        <v>50059209.138384998</v>
      </c>
      <c r="L25" s="83">
        <v>48035240.029583395</v>
      </c>
      <c r="M25" s="83">
        <v>4782663.872031617</v>
      </c>
      <c r="N25" s="52">
        <f t="shared" ref="N25:N28" si="7">SUM(K25:M25)</f>
        <v>102877113.04000001</v>
      </c>
      <c r="O25" s="52"/>
      <c r="P25" s="52">
        <f t="shared" ref="P25:P28" si="8">G25+I25+N25</f>
        <v>102877113.04000001</v>
      </c>
      <c r="Q25" s="52"/>
      <c r="R25" s="83">
        <v>6815394.1899999995</v>
      </c>
      <c r="S25" s="52"/>
      <c r="T25" s="83">
        <v>37460915.699999996</v>
      </c>
      <c r="U25" s="52"/>
      <c r="V25" s="83">
        <v>185044525.88999999</v>
      </c>
      <c r="W25" s="83">
        <v>0</v>
      </c>
      <c r="X25" s="83">
        <v>0</v>
      </c>
      <c r="Y25" s="52"/>
      <c r="Z25" s="52">
        <f>P25+R25+V25+W25+X25+T25</f>
        <v>332197948.81999999</v>
      </c>
      <c r="AA25" s="94">
        <f>AA22+1</f>
        <v>111</v>
      </c>
    </row>
    <row r="26" spans="1:27" s="53" customFormat="1" x14ac:dyDescent="0.35">
      <c r="A26" s="94">
        <f>+A25+1</f>
        <v>112</v>
      </c>
      <c r="B26" s="51" t="s">
        <v>53</v>
      </c>
      <c r="C26" s="83">
        <v>41065498.595828108</v>
      </c>
      <c r="D26" s="83">
        <v>75314788.494171917</v>
      </c>
      <c r="E26" s="83">
        <v>0</v>
      </c>
      <c r="F26" s="83">
        <v>0</v>
      </c>
      <c r="G26" s="52">
        <f>SUM(C26:F26)</f>
        <v>116380287.09000003</v>
      </c>
      <c r="H26" s="52"/>
      <c r="I26" s="83">
        <v>79999041.799999997</v>
      </c>
      <c r="J26" s="52"/>
      <c r="K26" s="83">
        <v>59679800.827897422</v>
      </c>
      <c r="L26" s="83">
        <v>57266856.728817031</v>
      </c>
      <c r="M26" s="83">
        <v>5701816.5532855643</v>
      </c>
      <c r="N26" s="52">
        <f t="shared" si="7"/>
        <v>122648474.11000001</v>
      </c>
      <c r="O26" s="52"/>
      <c r="P26" s="52">
        <f t="shared" si="8"/>
        <v>319027803.00000006</v>
      </c>
      <c r="Q26" s="52"/>
      <c r="R26" s="83">
        <v>103102016.59999999</v>
      </c>
      <c r="S26" s="52"/>
      <c r="T26" s="83">
        <v>88499142.640000001</v>
      </c>
      <c r="U26" s="52"/>
      <c r="V26" s="83">
        <v>364109980.63</v>
      </c>
      <c r="W26" s="83">
        <v>0</v>
      </c>
      <c r="X26" s="83">
        <v>0</v>
      </c>
      <c r="Y26" s="52"/>
      <c r="Z26" s="52">
        <f>P26+R26+V26+W26+X26+T26</f>
        <v>874738942.87</v>
      </c>
      <c r="AA26" s="94">
        <f>+AA25+1</f>
        <v>112</v>
      </c>
    </row>
    <row r="27" spans="1:27" s="53" customFormat="1" x14ac:dyDescent="0.35">
      <c r="A27" s="94">
        <f>+A26+1</f>
        <v>113</v>
      </c>
      <c r="B27" s="31" t="s">
        <v>54</v>
      </c>
      <c r="C27" s="83">
        <v>1112196.6142162986</v>
      </c>
      <c r="D27" s="83">
        <v>2039786.5757837018</v>
      </c>
      <c r="E27" s="83">
        <v>0</v>
      </c>
      <c r="F27" s="83">
        <v>0</v>
      </c>
      <c r="G27" s="52">
        <f>SUM(C27:F27)</f>
        <v>3151983.1900000004</v>
      </c>
      <c r="H27" s="52"/>
      <c r="I27" s="83">
        <v>322251829.18000007</v>
      </c>
      <c r="J27" s="52"/>
      <c r="K27" s="83">
        <v>4661953.3048166716</v>
      </c>
      <c r="L27" s="83">
        <v>4473463.5216572862</v>
      </c>
      <c r="M27" s="83">
        <v>445403.67352604214</v>
      </c>
      <c r="N27" s="52">
        <f t="shared" si="7"/>
        <v>9580820.5</v>
      </c>
      <c r="O27" s="52"/>
      <c r="P27" s="52">
        <f t="shared" si="8"/>
        <v>334984632.87000006</v>
      </c>
      <c r="Q27" s="52"/>
      <c r="R27" s="83">
        <v>0</v>
      </c>
      <c r="S27" s="52"/>
      <c r="T27" s="83">
        <v>0</v>
      </c>
      <c r="U27" s="52"/>
      <c r="V27" s="83">
        <v>0</v>
      </c>
      <c r="W27" s="83">
        <v>0</v>
      </c>
      <c r="X27" s="83">
        <v>0</v>
      </c>
      <c r="Y27" s="52"/>
      <c r="Z27" s="52">
        <f>P27+R27+V27+W27+X27+T27</f>
        <v>334984632.87000006</v>
      </c>
      <c r="AA27" s="94">
        <f>+AA26+1</f>
        <v>113</v>
      </c>
    </row>
    <row r="28" spans="1:27" s="53" customFormat="1" x14ac:dyDescent="0.35">
      <c r="A28" s="94">
        <f>+A27+1</f>
        <v>114</v>
      </c>
      <c r="B28" s="56" t="s">
        <v>55</v>
      </c>
      <c r="C28" s="83">
        <v>0</v>
      </c>
      <c r="D28" s="83">
        <v>0</v>
      </c>
      <c r="E28" s="83">
        <v>0</v>
      </c>
      <c r="F28" s="83">
        <v>0</v>
      </c>
      <c r="G28" s="52">
        <f>SUM(C28:F28)</f>
        <v>0</v>
      </c>
      <c r="H28" s="52"/>
      <c r="I28" s="83">
        <v>0</v>
      </c>
      <c r="J28" s="52"/>
      <c r="K28" s="83">
        <v>0</v>
      </c>
      <c r="L28" s="83">
        <v>0</v>
      </c>
      <c r="M28" s="83">
        <v>0</v>
      </c>
      <c r="N28" s="52">
        <f t="shared" si="7"/>
        <v>0</v>
      </c>
      <c r="O28" s="52"/>
      <c r="P28" s="52">
        <f t="shared" si="8"/>
        <v>0</v>
      </c>
      <c r="Q28" s="52"/>
      <c r="R28" s="83">
        <v>392473.8600000001</v>
      </c>
      <c r="S28" s="52"/>
      <c r="T28" s="83">
        <v>0</v>
      </c>
      <c r="U28" s="52"/>
      <c r="V28" s="83">
        <v>0</v>
      </c>
      <c r="W28" s="83">
        <v>0</v>
      </c>
      <c r="X28" s="83">
        <v>-862116.68</v>
      </c>
      <c r="Y28" s="52"/>
      <c r="Z28" s="52">
        <f>P28+R28+V28+W28+X28+T28</f>
        <v>-469642.81999999995</v>
      </c>
      <c r="AA28" s="94">
        <f>+AA27+1</f>
        <v>114</v>
      </c>
    </row>
    <row r="29" spans="1:27" s="53" customFormat="1" x14ac:dyDescent="0.35">
      <c r="A29" s="94">
        <f>+A28+1</f>
        <v>115</v>
      </c>
      <c r="B29" s="31" t="s">
        <v>50</v>
      </c>
      <c r="C29" s="54">
        <f>SUM(C25:C28)</f>
        <v>42177695.210044406</v>
      </c>
      <c r="D29" s="54">
        <f>SUM(D25:D28)</f>
        <v>77354575.069955617</v>
      </c>
      <c r="E29" s="54">
        <f>SUM(E25:E28)</f>
        <v>0</v>
      </c>
      <c r="F29" s="54">
        <f>SUM(F25:F28)</f>
        <v>0</v>
      </c>
      <c r="G29" s="54">
        <f>SUM(G25:G28)</f>
        <v>119532270.28000003</v>
      </c>
      <c r="H29" s="52"/>
      <c r="I29" s="54">
        <f>SUM(I25:I28)</f>
        <v>402250870.98000008</v>
      </c>
      <c r="J29" s="52"/>
      <c r="K29" s="54">
        <f>SUM(K25:K28)</f>
        <v>114400963.27109911</v>
      </c>
      <c r="L29" s="54">
        <f>SUM(L25:L28)</f>
        <v>109775560.28005771</v>
      </c>
      <c r="M29" s="54">
        <f t="shared" ref="M29:N29" si="9">SUM(M25:M28)</f>
        <v>10929884.098843224</v>
      </c>
      <c r="N29" s="54">
        <f t="shared" si="9"/>
        <v>235106407.65000004</v>
      </c>
      <c r="O29" s="52"/>
      <c r="P29" s="54">
        <f>SUM(P25:P28)</f>
        <v>756889548.91000009</v>
      </c>
      <c r="Q29" s="52"/>
      <c r="R29" s="54">
        <f>SUM(R25:R28)</f>
        <v>110309884.64999999</v>
      </c>
      <c r="S29" s="52"/>
      <c r="T29" s="54">
        <f>SUM(T25:T28)</f>
        <v>125960058.34</v>
      </c>
      <c r="U29" s="52"/>
      <c r="V29" s="54">
        <f>SUM(V25:V28)</f>
        <v>549154506.51999998</v>
      </c>
      <c r="W29" s="54">
        <f>SUM(W25:W28)</f>
        <v>0</v>
      </c>
      <c r="X29" s="54">
        <f>SUM(X25:X28)</f>
        <v>-862116.68</v>
      </c>
      <c r="Y29" s="52"/>
      <c r="Z29" s="54">
        <f>SUM(Z25:Z28)</f>
        <v>1541451881.7400002</v>
      </c>
      <c r="AA29" s="94">
        <f>+AA28+1</f>
        <v>115</v>
      </c>
    </row>
    <row r="30" spans="1:27" s="53" customFormat="1" ht="5.25" customHeight="1" x14ac:dyDescent="0.35">
      <c r="A30" s="94"/>
      <c r="B30" s="31"/>
      <c r="C30" s="52"/>
      <c r="D30" s="52"/>
      <c r="E30" s="52"/>
      <c r="F30" s="52"/>
      <c r="G30" s="52"/>
      <c r="H30" s="52"/>
      <c r="I30" s="52"/>
      <c r="J30" s="52"/>
      <c r="K30" s="52"/>
      <c r="L30" s="52"/>
      <c r="M30" s="52"/>
      <c r="N30" s="52"/>
      <c r="O30" s="52"/>
      <c r="P30" s="52"/>
      <c r="Q30" s="52"/>
      <c r="R30" s="52"/>
      <c r="S30" s="52"/>
      <c r="T30" s="52"/>
      <c r="U30" s="52"/>
      <c r="V30" s="52"/>
      <c r="W30" s="52"/>
      <c r="X30" s="52"/>
      <c r="Y30" s="52"/>
      <c r="Z30" s="52"/>
      <c r="AA30" s="94"/>
    </row>
    <row r="31" spans="1:27" s="53" customFormat="1" x14ac:dyDescent="0.35">
      <c r="A31" s="94"/>
      <c r="B31" s="62" t="s">
        <v>56</v>
      </c>
      <c r="C31" s="52"/>
      <c r="D31" s="52"/>
      <c r="E31" s="52"/>
      <c r="F31" s="52"/>
      <c r="G31" s="52"/>
      <c r="H31" s="52"/>
      <c r="I31" s="52"/>
      <c r="J31" s="52"/>
      <c r="K31" s="52"/>
      <c r="L31" s="52"/>
      <c r="M31" s="52"/>
      <c r="N31" s="52"/>
      <c r="O31" s="52"/>
      <c r="P31" s="52"/>
      <c r="Q31" s="52"/>
      <c r="R31" s="52"/>
      <c r="S31" s="52"/>
      <c r="T31" s="52"/>
      <c r="U31" s="52"/>
      <c r="V31" s="52"/>
      <c r="W31" s="52"/>
      <c r="X31" s="52"/>
      <c r="Y31" s="52"/>
      <c r="Z31" s="52"/>
      <c r="AA31" s="94"/>
    </row>
    <row r="32" spans="1:27" s="53" customFormat="1" x14ac:dyDescent="0.35">
      <c r="A32" s="94">
        <f>A29+1</f>
        <v>116</v>
      </c>
      <c r="B32" s="31" t="s">
        <v>57</v>
      </c>
      <c r="C32" s="83">
        <v>177788200.88628381</v>
      </c>
      <c r="D32" s="83">
        <v>361912932.65371633</v>
      </c>
      <c r="E32" s="83">
        <v>0</v>
      </c>
      <c r="F32" s="83">
        <v>0</v>
      </c>
      <c r="G32" s="52">
        <f>SUM(C32:F32)</f>
        <v>539701133.5400002</v>
      </c>
      <c r="H32" s="52"/>
      <c r="I32" s="83">
        <v>22808581.830000002</v>
      </c>
      <c r="J32" s="52"/>
      <c r="K32" s="83">
        <v>125900179.88646929</v>
      </c>
      <c r="L32" s="83">
        <v>120809846.27415924</v>
      </c>
      <c r="M32" s="83">
        <v>12028520.869371537</v>
      </c>
      <c r="N32" s="52">
        <f t="shared" ref="N32:N36" si="10">SUM(K32:M32)</f>
        <v>258738547.03000006</v>
      </c>
      <c r="O32" s="52"/>
      <c r="P32" s="52">
        <f t="shared" ref="P32:P36" si="11">G32+I32+N32</f>
        <v>821248262.40000033</v>
      </c>
      <c r="Q32" s="52"/>
      <c r="R32" s="83">
        <v>0</v>
      </c>
      <c r="S32" s="52"/>
      <c r="T32" s="83">
        <v>0</v>
      </c>
      <c r="U32" s="52"/>
      <c r="V32" s="83">
        <v>0</v>
      </c>
      <c r="W32" s="83">
        <v>59848929.360000044</v>
      </c>
      <c r="X32" s="83">
        <v>0</v>
      </c>
      <c r="Y32" s="52"/>
      <c r="Z32" s="52">
        <f>P32+R32+V32+W32+X32+T32</f>
        <v>881097191.76000035</v>
      </c>
      <c r="AA32" s="94">
        <f>AA29+1</f>
        <v>116</v>
      </c>
    </row>
    <row r="33" spans="1:27" s="53" customFormat="1" x14ac:dyDescent="0.35">
      <c r="A33" s="94">
        <f>+A32+1</f>
        <v>117</v>
      </c>
      <c r="B33" s="31" t="s">
        <v>58</v>
      </c>
      <c r="C33" s="83">
        <v>41766.522439778819</v>
      </c>
      <c r="D33" s="83">
        <v>76600.477560221203</v>
      </c>
      <c r="E33" s="83">
        <v>0</v>
      </c>
      <c r="F33" s="83">
        <v>0</v>
      </c>
      <c r="G33" s="52">
        <f>SUM(C33:F33)</f>
        <v>118367.00000000003</v>
      </c>
      <c r="H33" s="52"/>
      <c r="I33" s="83">
        <v>950</v>
      </c>
      <c r="J33" s="52"/>
      <c r="K33" s="83">
        <v>142981.67735350525</v>
      </c>
      <c r="L33" s="83">
        <v>137200.71310998045</v>
      </c>
      <c r="M33" s="83">
        <v>13660.489536514329</v>
      </c>
      <c r="N33" s="52">
        <f t="shared" si="10"/>
        <v>293842.88000000006</v>
      </c>
      <c r="O33" s="52"/>
      <c r="P33" s="52">
        <f t="shared" si="11"/>
        <v>413159.88000000012</v>
      </c>
      <c r="Q33" s="52"/>
      <c r="R33" s="83">
        <v>0</v>
      </c>
      <c r="S33" s="52"/>
      <c r="T33" s="83">
        <v>0</v>
      </c>
      <c r="U33" s="52"/>
      <c r="V33" s="83">
        <v>0</v>
      </c>
      <c r="W33" s="83">
        <v>7527</v>
      </c>
      <c r="X33" s="83">
        <v>0</v>
      </c>
      <c r="Y33" s="52"/>
      <c r="Z33" s="52">
        <f>P33+R33+V33+W33+X33+T33</f>
        <v>420686.88000000012</v>
      </c>
      <c r="AA33" s="94">
        <f>+AA32+1</f>
        <v>117</v>
      </c>
    </row>
    <row r="34" spans="1:27" s="53" customFormat="1" x14ac:dyDescent="0.35">
      <c r="A34" s="94">
        <f>+A33+1</f>
        <v>118</v>
      </c>
      <c r="B34" s="57" t="s">
        <v>59</v>
      </c>
      <c r="C34" s="83">
        <v>0</v>
      </c>
      <c r="D34" s="83">
        <v>0</v>
      </c>
      <c r="E34" s="83">
        <v>0</v>
      </c>
      <c r="F34" s="83">
        <v>0</v>
      </c>
      <c r="G34" s="52">
        <f>SUM(C34:F34)</f>
        <v>0</v>
      </c>
      <c r="H34" s="52"/>
      <c r="I34" s="83">
        <v>20390849.039999999</v>
      </c>
      <c r="J34" s="52"/>
      <c r="K34" s="83">
        <v>0</v>
      </c>
      <c r="L34" s="83">
        <v>0</v>
      </c>
      <c r="M34" s="83">
        <v>0</v>
      </c>
      <c r="N34" s="52">
        <f t="shared" si="10"/>
        <v>0</v>
      </c>
      <c r="O34" s="52"/>
      <c r="P34" s="52">
        <f t="shared" si="11"/>
        <v>20390849.039999999</v>
      </c>
      <c r="Q34" s="52"/>
      <c r="R34" s="83">
        <v>0</v>
      </c>
      <c r="S34" s="52"/>
      <c r="T34" s="83">
        <v>0</v>
      </c>
      <c r="U34" s="52"/>
      <c r="V34" s="83">
        <v>0</v>
      </c>
      <c r="W34" s="83">
        <v>0</v>
      </c>
      <c r="X34" s="83">
        <v>0</v>
      </c>
      <c r="Y34" s="52"/>
      <c r="Z34" s="52">
        <f>P34+R34+V34+W34+X34+T34</f>
        <v>20390849.039999999</v>
      </c>
      <c r="AA34" s="94">
        <f>+AA33+1</f>
        <v>118</v>
      </c>
    </row>
    <row r="35" spans="1:27" s="53" customFormat="1" x14ac:dyDescent="0.35">
      <c r="A35" s="94">
        <f>+A34+1</f>
        <v>119</v>
      </c>
      <c r="B35" s="56" t="s">
        <v>60</v>
      </c>
      <c r="C35" s="83">
        <v>0</v>
      </c>
      <c r="D35" s="83">
        <v>0</v>
      </c>
      <c r="E35" s="83">
        <v>0</v>
      </c>
      <c r="F35" s="83">
        <v>0</v>
      </c>
      <c r="G35" s="52">
        <f>SUM(C35:F35)</f>
        <v>0</v>
      </c>
      <c r="H35" s="52"/>
      <c r="I35" s="83">
        <v>3947</v>
      </c>
      <c r="J35" s="52"/>
      <c r="K35" s="83">
        <v>0</v>
      </c>
      <c r="L35" s="83">
        <v>0</v>
      </c>
      <c r="M35" s="83">
        <v>0</v>
      </c>
      <c r="N35" s="52">
        <f t="shared" si="10"/>
        <v>0</v>
      </c>
      <c r="O35" s="52"/>
      <c r="P35" s="52">
        <f t="shared" si="11"/>
        <v>3947</v>
      </c>
      <c r="Q35" s="52"/>
      <c r="R35" s="83">
        <v>0</v>
      </c>
      <c r="S35" s="52"/>
      <c r="T35" s="83">
        <v>0</v>
      </c>
      <c r="U35" s="52"/>
      <c r="V35" s="83">
        <v>0</v>
      </c>
      <c r="W35" s="83">
        <v>0</v>
      </c>
      <c r="X35" s="83">
        <v>0</v>
      </c>
      <c r="Y35" s="52"/>
      <c r="Z35" s="52">
        <f>P35+R35+V35+W35+X35+T35</f>
        <v>3947</v>
      </c>
      <c r="AA35" s="94">
        <f>+AA34+1</f>
        <v>119</v>
      </c>
    </row>
    <row r="36" spans="1:27" s="53" customFormat="1" x14ac:dyDescent="0.35">
      <c r="A36" s="94">
        <f>+A35+1</f>
        <v>120</v>
      </c>
      <c r="B36" s="56" t="s">
        <v>55</v>
      </c>
      <c r="C36" s="83">
        <v>0</v>
      </c>
      <c r="D36" s="83">
        <v>0</v>
      </c>
      <c r="E36" s="83">
        <v>0</v>
      </c>
      <c r="F36" s="83">
        <v>0</v>
      </c>
      <c r="G36" s="52">
        <f>SUM(C36:F36)</f>
        <v>0</v>
      </c>
      <c r="H36" s="52"/>
      <c r="I36" s="83">
        <v>0</v>
      </c>
      <c r="J36" s="52"/>
      <c r="K36" s="83">
        <v>0</v>
      </c>
      <c r="L36" s="83">
        <v>0</v>
      </c>
      <c r="M36" s="83">
        <v>0</v>
      </c>
      <c r="N36" s="52">
        <f t="shared" si="10"/>
        <v>0</v>
      </c>
      <c r="O36" s="52"/>
      <c r="P36" s="52">
        <f t="shared" si="11"/>
        <v>0</v>
      </c>
      <c r="Q36" s="52"/>
      <c r="R36" s="83">
        <v>500980985.50999993</v>
      </c>
      <c r="S36" s="52"/>
      <c r="T36" s="83">
        <v>0</v>
      </c>
      <c r="U36" s="52"/>
      <c r="V36" s="83">
        <v>0</v>
      </c>
      <c r="W36" s="83">
        <v>0</v>
      </c>
      <c r="X36" s="83">
        <v>77962931.840000004</v>
      </c>
      <c r="Y36" s="52"/>
      <c r="Z36" s="52">
        <f>P36+R36+V36+W36+X36+T36</f>
        <v>578943917.3499999</v>
      </c>
      <c r="AA36" s="94">
        <f>+AA35+1</f>
        <v>120</v>
      </c>
    </row>
    <row r="37" spans="1:27" s="53" customFormat="1" x14ac:dyDescent="0.35">
      <c r="A37" s="94">
        <f>+A36+1</f>
        <v>121</v>
      </c>
      <c r="B37" s="31" t="s">
        <v>50</v>
      </c>
      <c r="C37" s="54">
        <f>SUM(C32:C36)</f>
        <v>177829967.40872359</v>
      </c>
      <c r="D37" s="54">
        <f>SUM(D32:D36)</f>
        <v>361989533.13127655</v>
      </c>
      <c r="E37" s="54">
        <f>SUM(E32:E36)</f>
        <v>0</v>
      </c>
      <c r="F37" s="54">
        <f>SUM(F32:F36)</f>
        <v>0</v>
      </c>
      <c r="G37" s="54">
        <f>SUM(G32:G36)</f>
        <v>539819500.5400002</v>
      </c>
      <c r="H37" s="52"/>
      <c r="I37" s="54">
        <f>SUM(I32:I36)</f>
        <v>43204327.870000005</v>
      </c>
      <c r="J37" s="52"/>
      <c r="K37" s="54">
        <f>SUM(K32:K36)</f>
        <v>126043161.56382279</v>
      </c>
      <c r="L37" s="54">
        <f>SUM(L32:L36)</f>
        <v>120947046.98726922</v>
      </c>
      <c r="M37" s="54">
        <f t="shared" ref="M37:N37" si="12">SUM(M32:M36)</f>
        <v>12042181.358908052</v>
      </c>
      <c r="N37" s="54">
        <f t="shared" si="12"/>
        <v>259032389.91000006</v>
      </c>
      <c r="O37" s="52"/>
      <c r="P37" s="54">
        <f>SUM(P32:P36)</f>
        <v>842056218.32000029</v>
      </c>
      <c r="Q37" s="52"/>
      <c r="R37" s="54">
        <f>SUM(R32:R36)</f>
        <v>500980985.50999993</v>
      </c>
      <c r="S37" s="52"/>
      <c r="T37" s="54">
        <f>SUM(T32:T36)</f>
        <v>0</v>
      </c>
      <c r="U37" s="52"/>
      <c r="V37" s="54">
        <f>SUM(V32:V36)</f>
        <v>0</v>
      </c>
      <c r="W37" s="54">
        <f>SUM(W32:W36)</f>
        <v>59856456.360000044</v>
      </c>
      <c r="X37" s="54">
        <f>SUM(X32:X36)</f>
        <v>77962931.840000004</v>
      </c>
      <c r="Y37" s="52"/>
      <c r="Z37" s="54">
        <f>SUM(Z32:Z36)</f>
        <v>1480856592.0300002</v>
      </c>
      <c r="AA37" s="94">
        <f>+AA36+1</f>
        <v>121</v>
      </c>
    </row>
    <row r="38" spans="1:27" s="53" customFormat="1" ht="9" customHeight="1" x14ac:dyDescent="0.35">
      <c r="A38" s="94"/>
      <c r="B38" s="31"/>
      <c r="C38" s="52"/>
      <c r="D38" s="52"/>
      <c r="E38" s="52"/>
      <c r="F38" s="52"/>
      <c r="G38" s="52"/>
      <c r="H38" s="52"/>
      <c r="I38" s="52"/>
      <c r="J38" s="52"/>
      <c r="K38" s="52"/>
      <c r="L38" s="52"/>
      <c r="M38" s="52"/>
      <c r="N38" s="52"/>
      <c r="O38" s="52"/>
      <c r="P38" s="52"/>
      <c r="Q38" s="52"/>
      <c r="R38" s="52"/>
      <c r="S38" s="52"/>
      <c r="T38" s="52"/>
      <c r="U38" s="52"/>
      <c r="V38" s="52"/>
      <c r="W38" s="52"/>
      <c r="X38" s="52"/>
      <c r="Y38" s="52"/>
      <c r="Z38" s="52"/>
      <c r="AA38" s="94"/>
    </row>
    <row r="39" spans="1:27" s="53" customFormat="1" ht="15" thickBot="1" x14ac:dyDescent="0.4">
      <c r="A39" s="94">
        <f>+A37+1</f>
        <v>122</v>
      </c>
      <c r="B39" s="58" t="s">
        <v>61</v>
      </c>
      <c r="C39" s="81">
        <f>C22+C29+C37</f>
        <v>344220571.70387566</v>
      </c>
      <c r="D39" s="81">
        <f t="shared" ref="D39:Z39" si="13">D22+D29+D37</f>
        <v>641565736.43612456</v>
      </c>
      <c r="E39" s="81">
        <f t="shared" si="13"/>
        <v>0</v>
      </c>
      <c r="F39" s="81">
        <f t="shared" si="13"/>
        <v>0</v>
      </c>
      <c r="G39" s="81">
        <f t="shared" si="13"/>
        <v>985786308.14000034</v>
      </c>
      <c r="H39" s="81"/>
      <c r="I39" s="81">
        <f>I22+I29+I37</f>
        <v>628619995.10000014</v>
      </c>
      <c r="J39" s="81"/>
      <c r="K39" s="81">
        <f t="shared" si="13"/>
        <v>510087714.91575247</v>
      </c>
      <c r="L39" s="81">
        <f t="shared" si="13"/>
        <v>489464101.48800766</v>
      </c>
      <c r="M39" s="81">
        <f t="shared" si="13"/>
        <v>48733851.92623996</v>
      </c>
      <c r="N39" s="81">
        <f t="shared" si="13"/>
        <v>1048285668.3300002</v>
      </c>
      <c r="O39" s="81"/>
      <c r="P39" s="81">
        <f>P22+P29+P37</f>
        <v>2662691971.5700002</v>
      </c>
      <c r="Q39" s="81"/>
      <c r="R39" s="81">
        <f t="shared" si="13"/>
        <v>1200943508.2399998</v>
      </c>
      <c r="S39" s="81"/>
      <c r="T39" s="81">
        <f t="shared" si="13"/>
        <v>787082900.48999977</v>
      </c>
      <c r="U39" s="81"/>
      <c r="V39" s="81">
        <f>V22+V29+V37</f>
        <v>3180271854.7399988</v>
      </c>
      <c r="W39" s="81">
        <f t="shared" si="13"/>
        <v>228511816.55000007</v>
      </c>
      <c r="X39" s="81">
        <f t="shared" si="13"/>
        <v>285869862.92000002</v>
      </c>
      <c r="Y39" s="81"/>
      <c r="Z39" s="81">
        <f t="shared" si="13"/>
        <v>8345371914.5100002</v>
      </c>
      <c r="AA39" s="94">
        <f>+AA37+1</f>
        <v>122</v>
      </c>
    </row>
    <row r="40" spans="1:27" s="53" customFormat="1" ht="5.25" customHeight="1" thickTop="1" x14ac:dyDescent="0.35">
      <c r="A40" s="94"/>
      <c r="B40" s="50"/>
      <c r="C40" s="52"/>
      <c r="D40" s="52"/>
      <c r="E40" s="52"/>
      <c r="F40" s="52"/>
      <c r="G40" s="52"/>
      <c r="H40" s="52"/>
      <c r="I40" s="52"/>
      <c r="J40" s="52"/>
      <c r="K40" s="52"/>
      <c r="L40" s="52"/>
      <c r="M40" s="52"/>
      <c r="N40" s="52"/>
      <c r="O40" s="52"/>
      <c r="P40" s="52"/>
      <c r="Q40" s="52"/>
      <c r="R40" s="52"/>
      <c r="S40" s="52"/>
      <c r="T40" s="52"/>
      <c r="U40" s="52"/>
      <c r="V40" s="52"/>
      <c r="W40" s="52"/>
      <c r="X40" s="52"/>
      <c r="Y40" s="52"/>
      <c r="Z40" s="52"/>
      <c r="AA40" s="94"/>
    </row>
    <row r="41" spans="1:27" s="53" customFormat="1" x14ac:dyDescent="0.35">
      <c r="A41" s="94"/>
      <c r="B41" s="62" t="s">
        <v>62</v>
      </c>
      <c r="C41" s="52"/>
      <c r="D41" s="52"/>
      <c r="E41" s="52"/>
      <c r="F41" s="52"/>
      <c r="G41" s="52"/>
      <c r="H41" s="52"/>
      <c r="I41" s="52"/>
      <c r="J41" s="52"/>
      <c r="N41" s="52"/>
      <c r="O41" s="52"/>
      <c r="P41" s="52"/>
      <c r="Q41" s="52"/>
      <c r="R41" s="52"/>
      <c r="S41" s="52"/>
      <c r="T41" s="52"/>
      <c r="U41" s="52"/>
      <c r="V41" s="52"/>
      <c r="W41" s="52"/>
      <c r="X41" s="52"/>
      <c r="Y41" s="52"/>
      <c r="Z41" s="52"/>
      <c r="AA41" s="94"/>
    </row>
    <row r="42" spans="1:27" s="53" customFormat="1" x14ac:dyDescent="0.35">
      <c r="A42" s="94">
        <f>A39+1</f>
        <v>123</v>
      </c>
      <c r="B42" s="53" t="s">
        <v>63</v>
      </c>
      <c r="C42" s="83">
        <v>0</v>
      </c>
      <c r="D42" s="83">
        <v>0</v>
      </c>
      <c r="E42" s="83">
        <v>0</v>
      </c>
      <c r="F42" s="83">
        <v>0</v>
      </c>
      <c r="G42" s="52">
        <f>SUM(C42:F42)</f>
        <v>0</v>
      </c>
      <c r="H42" s="52"/>
      <c r="I42" s="83">
        <v>0</v>
      </c>
      <c r="J42" s="52"/>
      <c r="K42" s="83">
        <v>17801290284.777245</v>
      </c>
      <c r="L42" s="83">
        <v>17081557347.982744</v>
      </c>
      <c r="M42" s="83">
        <v>1709478542.3899996</v>
      </c>
      <c r="N42" s="52">
        <f t="shared" ref="N42:N65" si="14">SUM(K42:M42)</f>
        <v>36592326175.149986</v>
      </c>
      <c r="O42" s="52"/>
      <c r="P42" s="52">
        <f t="shared" ref="P42:P65" si="15">G42+I42+N42</f>
        <v>36592326175.149986</v>
      </c>
      <c r="Q42" s="52"/>
      <c r="R42" s="83">
        <v>0</v>
      </c>
      <c r="S42" s="52"/>
      <c r="T42" s="83">
        <v>0</v>
      </c>
      <c r="U42" s="52"/>
      <c r="V42" s="83">
        <v>0</v>
      </c>
      <c r="W42" s="83">
        <v>0</v>
      </c>
      <c r="X42" s="83">
        <v>0</v>
      </c>
      <c r="Y42" s="52"/>
      <c r="Z42" s="52">
        <f>P42+R42+V42+W42+X42+T42</f>
        <v>36592326175.149986</v>
      </c>
      <c r="AA42" s="94">
        <f>AA39+1</f>
        <v>123</v>
      </c>
    </row>
    <row r="43" spans="1:27" s="53" customFormat="1" x14ac:dyDescent="0.35">
      <c r="A43" s="94">
        <f t="shared" ref="A43:A66" si="16">A42+1</f>
        <v>124</v>
      </c>
      <c r="B43" s="53" t="s">
        <v>64</v>
      </c>
      <c r="C43" s="83">
        <v>0</v>
      </c>
      <c r="D43" s="83">
        <v>0</v>
      </c>
      <c r="E43" s="83">
        <v>0</v>
      </c>
      <c r="F43" s="83">
        <v>0</v>
      </c>
      <c r="G43" s="52">
        <f t="shared" ref="G43:G65" si="17">SUM(C43:F43)</f>
        <v>0</v>
      </c>
      <c r="H43" s="52"/>
      <c r="I43" s="83">
        <v>0</v>
      </c>
      <c r="J43" s="52"/>
      <c r="K43" s="83">
        <v>91824309.624830842</v>
      </c>
      <c r="L43" s="83">
        <v>87452546.53516911</v>
      </c>
      <c r="M43" s="83">
        <v>0</v>
      </c>
      <c r="N43" s="52">
        <f t="shared" si="14"/>
        <v>179276856.15999997</v>
      </c>
      <c r="O43" s="52"/>
      <c r="P43" s="52">
        <f t="shared" si="15"/>
        <v>179276856.15999997</v>
      </c>
      <c r="Q43" s="52"/>
      <c r="R43" s="83">
        <v>0</v>
      </c>
      <c r="S43" s="52"/>
      <c r="T43" s="83">
        <v>0</v>
      </c>
      <c r="U43" s="52"/>
      <c r="V43" s="83">
        <v>0</v>
      </c>
      <c r="W43" s="83">
        <v>0</v>
      </c>
      <c r="X43" s="83">
        <v>0</v>
      </c>
      <c r="Y43" s="52"/>
      <c r="Z43" s="52">
        <f t="shared" ref="Z43:Z65" si="18">P43+R43+V43+W43+X43+T43</f>
        <v>179276856.15999997</v>
      </c>
      <c r="AA43" s="94">
        <f t="shared" ref="AA43:AA66" si="19">AA42+1</f>
        <v>124</v>
      </c>
    </row>
    <row r="44" spans="1:27" s="53" customFormat="1" x14ac:dyDescent="0.35">
      <c r="A44" s="94">
        <f t="shared" si="16"/>
        <v>125</v>
      </c>
      <c r="B44" s="53" t="s">
        <v>65</v>
      </c>
      <c r="C44" s="83">
        <v>0</v>
      </c>
      <c r="D44" s="83">
        <v>0</v>
      </c>
      <c r="E44" s="83">
        <v>0</v>
      </c>
      <c r="F44" s="83">
        <v>0</v>
      </c>
      <c r="G44" s="52">
        <f t="shared" si="17"/>
        <v>0</v>
      </c>
      <c r="H44" s="52"/>
      <c r="I44" s="83">
        <v>971103686.54999995</v>
      </c>
      <c r="J44" s="52"/>
      <c r="K44" s="83">
        <v>0</v>
      </c>
      <c r="L44" s="83">
        <v>0</v>
      </c>
      <c r="M44" s="83">
        <v>0</v>
      </c>
      <c r="N44" s="52">
        <f t="shared" si="14"/>
        <v>0</v>
      </c>
      <c r="O44" s="52"/>
      <c r="P44" s="52">
        <f t="shared" si="15"/>
        <v>971103686.54999995</v>
      </c>
      <c r="Q44" s="52"/>
      <c r="R44" s="83">
        <v>0</v>
      </c>
      <c r="S44" s="52"/>
      <c r="T44" s="83">
        <v>0</v>
      </c>
      <c r="U44" s="52"/>
      <c r="V44" s="83">
        <v>0</v>
      </c>
      <c r="W44" s="83">
        <v>0</v>
      </c>
      <c r="X44" s="83">
        <v>0</v>
      </c>
      <c r="Y44" s="52"/>
      <c r="Z44" s="52">
        <f t="shared" si="18"/>
        <v>971103686.54999995</v>
      </c>
      <c r="AA44" s="94">
        <f t="shared" si="19"/>
        <v>125</v>
      </c>
    </row>
    <row r="45" spans="1:27" s="53" customFormat="1" x14ac:dyDescent="0.35">
      <c r="A45" s="94">
        <f t="shared" si="16"/>
        <v>126</v>
      </c>
      <c r="B45" s="53" t="s">
        <v>66</v>
      </c>
      <c r="C45" s="83">
        <v>0</v>
      </c>
      <c r="D45" s="83">
        <v>0</v>
      </c>
      <c r="E45" s="83">
        <v>0</v>
      </c>
      <c r="F45" s="83">
        <v>0</v>
      </c>
      <c r="G45" s="52">
        <f t="shared" si="17"/>
        <v>0</v>
      </c>
      <c r="H45" s="52"/>
      <c r="I45" s="83">
        <v>723.9</v>
      </c>
      <c r="J45" s="52"/>
      <c r="K45" s="83">
        <v>0</v>
      </c>
      <c r="L45" s="83">
        <v>0</v>
      </c>
      <c r="M45" s="83">
        <v>0</v>
      </c>
      <c r="N45" s="52">
        <f t="shared" si="14"/>
        <v>0</v>
      </c>
      <c r="O45" s="52"/>
      <c r="P45" s="52">
        <f t="shared" si="15"/>
        <v>723.9</v>
      </c>
      <c r="Q45" s="52"/>
      <c r="R45" s="83">
        <v>0</v>
      </c>
      <c r="S45" s="52"/>
      <c r="T45" s="83">
        <v>0</v>
      </c>
      <c r="U45" s="52"/>
      <c r="V45" s="83">
        <v>0</v>
      </c>
      <c r="W45" s="83">
        <v>0</v>
      </c>
      <c r="X45" s="83">
        <v>0</v>
      </c>
      <c r="Y45" s="52"/>
      <c r="Z45" s="52">
        <f t="shared" si="18"/>
        <v>723.9</v>
      </c>
      <c r="AA45" s="94">
        <f t="shared" si="19"/>
        <v>126</v>
      </c>
    </row>
    <row r="46" spans="1:27" s="53" customFormat="1" x14ac:dyDescent="0.35">
      <c r="A46" s="94">
        <f t="shared" si="16"/>
        <v>127</v>
      </c>
      <c r="B46" s="53" t="s">
        <v>67</v>
      </c>
      <c r="C46" s="83">
        <v>0</v>
      </c>
      <c r="D46" s="83">
        <v>0</v>
      </c>
      <c r="E46" s="83">
        <v>0</v>
      </c>
      <c r="F46" s="83">
        <v>0</v>
      </c>
      <c r="G46" s="52">
        <f t="shared" si="17"/>
        <v>0</v>
      </c>
      <c r="H46" s="52"/>
      <c r="I46" s="83">
        <v>3462336826.4500017</v>
      </c>
      <c r="J46" s="52"/>
      <c r="K46" s="83">
        <v>0</v>
      </c>
      <c r="L46" s="83">
        <v>0</v>
      </c>
      <c r="M46" s="83">
        <v>0</v>
      </c>
      <c r="N46" s="52">
        <f t="shared" si="14"/>
        <v>0</v>
      </c>
      <c r="O46" s="52"/>
      <c r="P46" s="52">
        <f t="shared" si="15"/>
        <v>3462336826.4500017</v>
      </c>
      <c r="Q46" s="52"/>
      <c r="R46" s="83">
        <v>0</v>
      </c>
      <c r="S46" s="52"/>
      <c r="T46" s="83">
        <v>0</v>
      </c>
      <c r="U46" s="52"/>
      <c r="V46" s="83">
        <v>0</v>
      </c>
      <c r="W46" s="83">
        <v>0</v>
      </c>
      <c r="X46" s="83">
        <v>0</v>
      </c>
      <c r="Y46" s="52"/>
      <c r="Z46" s="52">
        <f t="shared" si="18"/>
        <v>3462336826.4500017</v>
      </c>
      <c r="AA46" s="94">
        <f t="shared" si="19"/>
        <v>127</v>
      </c>
    </row>
    <row r="47" spans="1:27" s="53" customFormat="1" x14ac:dyDescent="0.35">
      <c r="A47" s="94">
        <f t="shared" si="16"/>
        <v>128</v>
      </c>
      <c r="B47" s="53" t="s">
        <v>68</v>
      </c>
      <c r="C47" s="83">
        <v>0</v>
      </c>
      <c r="D47" s="83">
        <v>0</v>
      </c>
      <c r="E47" s="83">
        <v>0</v>
      </c>
      <c r="F47" s="83">
        <v>0</v>
      </c>
      <c r="G47" s="52">
        <f t="shared" si="17"/>
        <v>0</v>
      </c>
      <c r="H47" s="52"/>
      <c r="I47" s="83">
        <v>43708244.780000001</v>
      </c>
      <c r="J47" s="52"/>
      <c r="K47" s="83">
        <v>0</v>
      </c>
      <c r="L47" s="83">
        <v>0</v>
      </c>
      <c r="M47" s="83">
        <v>0</v>
      </c>
      <c r="N47" s="52">
        <f t="shared" si="14"/>
        <v>0</v>
      </c>
      <c r="O47" s="52"/>
      <c r="P47" s="52">
        <f t="shared" si="15"/>
        <v>43708244.780000001</v>
      </c>
      <c r="Q47" s="52"/>
      <c r="R47" s="83">
        <v>0</v>
      </c>
      <c r="S47" s="52"/>
      <c r="T47" s="83">
        <v>0</v>
      </c>
      <c r="U47" s="52"/>
      <c r="V47" s="83">
        <v>0</v>
      </c>
      <c r="W47" s="83">
        <v>0</v>
      </c>
      <c r="X47" s="83">
        <v>0</v>
      </c>
      <c r="Y47" s="52"/>
      <c r="Z47" s="52">
        <f t="shared" si="18"/>
        <v>43708244.780000001</v>
      </c>
      <c r="AA47" s="94">
        <f t="shared" si="19"/>
        <v>128</v>
      </c>
    </row>
    <row r="48" spans="1:27" s="53" customFormat="1" x14ac:dyDescent="0.35">
      <c r="A48" s="94">
        <f t="shared" si="16"/>
        <v>129</v>
      </c>
      <c r="B48" s="53" t="s">
        <v>69</v>
      </c>
      <c r="C48" s="83">
        <v>0</v>
      </c>
      <c r="D48" s="83">
        <v>0</v>
      </c>
      <c r="E48" s="83">
        <v>0</v>
      </c>
      <c r="F48" s="83">
        <v>0</v>
      </c>
      <c r="G48" s="52">
        <f t="shared" si="17"/>
        <v>0</v>
      </c>
      <c r="H48" s="52"/>
      <c r="I48" s="83">
        <v>3052486227.1599998</v>
      </c>
      <c r="J48" s="52"/>
      <c r="K48" s="83">
        <v>0</v>
      </c>
      <c r="L48" s="83">
        <v>0</v>
      </c>
      <c r="M48" s="83">
        <v>0</v>
      </c>
      <c r="N48" s="52">
        <f t="shared" si="14"/>
        <v>0</v>
      </c>
      <c r="O48" s="52"/>
      <c r="P48" s="52">
        <f t="shared" si="15"/>
        <v>3052486227.1599998</v>
      </c>
      <c r="Q48" s="52"/>
      <c r="R48" s="83">
        <v>0</v>
      </c>
      <c r="S48" s="52"/>
      <c r="T48" s="83">
        <v>0</v>
      </c>
      <c r="U48" s="52"/>
      <c r="V48" s="83">
        <v>0</v>
      </c>
      <c r="W48" s="83">
        <v>0</v>
      </c>
      <c r="X48" s="83">
        <v>0</v>
      </c>
      <c r="Y48" s="52"/>
      <c r="Z48" s="52">
        <f t="shared" si="18"/>
        <v>3052486227.1599998</v>
      </c>
      <c r="AA48" s="94">
        <f t="shared" si="19"/>
        <v>129</v>
      </c>
    </row>
    <row r="49" spans="1:27" s="53" customFormat="1" x14ac:dyDescent="0.35">
      <c r="A49" s="94">
        <f t="shared" si="16"/>
        <v>130</v>
      </c>
      <c r="B49" s="53" t="s">
        <v>70</v>
      </c>
      <c r="C49" s="83">
        <v>0</v>
      </c>
      <c r="D49" s="83">
        <v>0</v>
      </c>
      <c r="E49" s="83">
        <v>0</v>
      </c>
      <c r="F49" s="83">
        <v>0</v>
      </c>
      <c r="G49" s="52">
        <f t="shared" si="17"/>
        <v>0</v>
      </c>
      <c r="H49" s="52"/>
      <c r="I49" s="83">
        <v>5435465125.1099997</v>
      </c>
      <c r="J49" s="52"/>
      <c r="K49" s="83">
        <v>0</v>
      </c>
      <c r="L49" s="83">
        <v>0</v>
      </c>
      <c r="M49" s="83">
        <v>0</v>
      </c>
      <c r="N49" s="52">
        <f t="shared" si="14"/>
        <v>0</v>
      </c>
      <c r="O49" s="52"/>
      <c r="P49" s="52">
        <f t="shared" si="15"/>
        <v>5435465125.1099997</v>
      </c>
      <c r="Q49" s="52"/>
      <c r="R49" s="83">
        <v>0</v>
      </c>
      <c r="S49" s="52"/>
      <c r="T49" s="83">
        <v>0</v>
      </c>
      <c r="U49" s="52"/>
      <c r="V49" s="83">
        <v>0</v>
      </c>
      <c r="W49" s="83">
        <v>0</v>
      </c>
      <c r="X49" s="83">
        <v>0</v>
      </c>
      <c r="Y49" s="52"/>
      <c r="Z49" s="52">
        <f t="shared" si="18"/>
        <v>5435465125.1099997</v>
      </c>
      <c r="AA49" s="94">
        <f t="shared" si="19"/>
        <v>130</v>
      </c>
    </row>
    <row r="50" spans="1:27" s="53" customFormat="1" x14ac:dyDescent="0.35">
      <c r="A50" s="94">
        <f t="shared" si="16"/>
        <v>131</v>
      </c>
      <c r="B50" s="53" t="s">
        <v>71</v>
      </c>
      <c r="C50" s="83">
        <v>0</v>
      </c>
      <c r="D50" s="83">
        <v>0</v>
      </c>
      <c r="E50" s="83">
        <v>0</v>
      </c>
      <c r="F50" s="83">
        <v>0</v>
      </c>
      <c r="G50" s="52">
        <f t="shared" si="17"/>
        <v>0</v>
      </c>
      <c r="H50" s="52"/>
      <c r="I50" s="83">
        <v>0</v>
      </c>
      <c r="J50" s="52"/>
      <c r="K50" s="83">
        <v>0</v>
      </c>
      <c r="L50" s="83">
        <v>0</v>
      </c>
      <c r="M50" s="83">
        <v>0</v>
      </c>
      <c r="N50" s="52">
        <f t="shared" si="14"/>
        <v>0</v>
      </c>
      <c r="O50" s="52"/>
      <c r="P50" s="52">
        <f t="shared" si="15"/>
        <v>0</v>
      </c>
      <c r="Q50" s="52"/>
      <c r="R50" s="83">
        <v>0</v>
      </c>
      <c r="S50" s="52"/>
      <c r="T50" s="83">
        <v>0</v>
      </c>
      <c r="U50" s="52"/>
      <c r="V50" s="83">
        <v>0</v>
      </c>
      <c r="W50" s="83">
        <v>0</v>
      </c>
      <c r="X50" s="83">
        <v>0</v>
      </c>
      <c r="Y50" s="52"/>
      <c r="Z50" s="52">
        <f t="shared" si="18"/>
        <v>0</v>
      </c>
      <c r="AA50" s="94">
        <f t="shared" si="19"/>
        <v>131</v>
      </c>
    </row>
    <row r="51" spans="1:27" s="53" customFormat="1" x14ac:dyDescent="0.35">
      <c r="A51" s="94">
        <f t="shared" si="16"/>
        <v>132</v>
      </c>
      <c r="B51" s="53" t="s">
        <v>72</v>
      </c>
      <c r="C51" s="83">
        <v>0</v>
      </c>
      <c r="D51" s="83">
        <v>0</v>
      </c>
      <c r="E51" s="83">
        <v>0</v>
      </c>
      <c r="F51" s="83">
        <v>0</v>
      </c>
      <c r="G51" s="52">
        <f t="shared" si="17"/>
        <v>0</v>
      </c>
      <c r="H51" s="52"/>
      <c r="I51" s="83">
        <v>22726560.48</v>
      </c>
      <c r="J51" s="52"/>
      <c r="K51" s="83">
        <v>0</v>
      </c>
      <c r="L51" s="83">
        <v>0</v>
      </c>
      <c r="M51" s="83">
        <v>0</v>
      </c>
      <c r="N51" s="52">
        <f t="shared" si="14"/>
        <v>0</v>
      </c>
      <c r="O51" s="52"/>
      <c r="P51" s="52">
        <f t="shared" si="15"/>
        <v>22726560.48</v>
      </c>
      <c r="Q51" s="52"/>
      <c r="R51" s="83">
        <v>0</v>
      </c>
      <c r="S51" s="52"/>
      <c r="T51" s="83">
        <v>0</v>
      </c>
      <c r="U51" s="52"/>
      <c r="V51" s="83">
        <v>0</v>
      </c>
      <c r="W51" s="83">
        <v>0</v>
      </c>
      <c r="X51" s="83">
        <v>0</v>
      </c>
      <c r="Y51" s="52"/>
      <c r="Z51" s="52">
        <f t="shared" si="18"/>
        <v>22726560.48</v>
      </c>
      <c r="AA51" s="94">
        <f t="shared" si="19"/>
        <v>132</v>
      </c>
    </row>
    <row r="52" spans="1:27" s="53" customFormat="1" x14ac:dyDescent="0.35">
      <c r="A52" s="94">
        <f t="shared" si="16"/>
        <v>133</v>
      </c>
      <c r="B52" s="53" t="s">
        <v>73</v>
      </c>
      <c r="C52" s="83">
        <v>0</v>
      </c>
      <c r="D52" s="83">
        <v>0</v>
      </c>
      <c r="E52" s="83">
        <v>0</v>
      </c>
      <c r="F52" s="83">
        <v>0</v>
      </c>
      <c r="G52" s="52">
        <f t="shared" si="17"/>
        <v>0</v>
      </c>
      <c r="H52" s="52"/>
      <c r="I52" s="83">
        <v>25374661.030000001</v>
      </c>
      <c r="J52" s="52"/>
      <c r="K52" s="83">
        <v>0</v>
      </c>
      <c r="L52" s="83">
        <v>0</v>
      </c>
      <c r="M52" s="83">
        <v>0</v>
      </c>
      <c r="N52" s="52">
        <f t="shared" si="14"/>
        <v>0</v>
      </c>
      <c r="O52" s="52"/>
      <c r="P52" s="52">
        <f t="shared" si="15"/>
        <v>25374661.030000001</v>
      </c>
      <c r="Q52" s="52"/>
      <c r="R52" s="83">
        <v>0</v>
      </c>
      <c r="S52" s="52"/>
      <c r="T52" s="83">
        <v>0</v>
      </c>
      <c r="U52" s="52"/>
      <c r="V52" s="83">
        <v>0</v>
      </c>
      <c r="W52" s="83">
        <v>0</v>
      </c>
      <c r="X52" s="83">
        <v>0</v>
      </c>
      <c r="Y52" s="52"/>
      <c r="Z52" s="52">
        <f t="shared" si="18"/>
        <v>25374661.030000001</v>
      </c>
      <c r="AA52" s="94">
        <f t="shared" si="19"/>
        <v>133</v>
      </c>
    </row>
    <row r="53" spans="1:27" s="53" customFormat="1" x14ac:dyDescent="0.35">
      <c r="A53" s="94">
        <f t="shared" si="16"/>
        <v>134</v>
      </c>
      <c r="B53" s="53" t="s">
        <v>74</v>
      </c>
      <c r="C53" s="83">
        <v>0</v>
      </c>
      <c r="D53" s="83">
        <v>0</v>
      </c>
      <c r="E53" s="83">
        <v>0</v>
      </c>
      <c r="F53" s="83">
        <v>0</v>
      </c>
      <c r="G53" s="52">
        <f t="shared" si="17"/>
        <v>0</v>
      </c>
      <c r="H53" s="52"/>
      <c r="I53" s="83">
        <v>589156287.88</v>
      </c>
      <c r="J53" s="52"/>
      <c r="K53" s="83">
        <v>0</v>
      </c>
      <c r="L53" s="83">
        <v>0</v>
      </c>
      <c r="M53" s="83">
        <v>0</v>
      </c>
      <c r="N53" s="52">
        <f t="shared" si="14"/>
        <v>0</v>
      </c>
      <c r="O53" s="52"/>
      <c r="P53" s="52">
        <f t="shared" si="15"/>
        <v>589156287.88</v>
      </c>
      <c r="Q53" s="52"/>
      <c r="R53" s="83">
        <v>0</v>
      </c>
      <c r="S53" s="52"/>
      <c r="T53" s="83">
        <v>0</v>
      </c>
      <c r="U53" s="52"/>
      <c r="V53" s="83">
        <v>0</v>
      </c>
      <c r="W53" s="83">
        <v>0</v>
      </c>
      <c r="X53" s="83">
        <v>0</v>
      </c>
      <c r="Y53" s="52"/>
      <c r="Z53" s="52">
        <f t="shared" si="18"/>
        <v>589156287.88</v>
      </c>
      <c r="AA53" s="94">
        <f t="shared" si="19"/>
        <v>134</v>
      </c>
    </row>
    <row r="54" spans="1:27" s="53" customFormat="1" x14ac:dyDescent="0.35">
      <c r="A54" s="94">
        <f t="shared" si="16"/>
        <v>135</v>
      </c>
      <c r="B54" s="53" t="s">
        <v>75</v>
      </c>
      <c r="C54" s="83">
        <v>0</v>
      </c>
      <c r="D54" s="83">
        <v>0</v>
      </c>
      <c r="E54" s="83">
        <v>0</v>
      </c>
      <c r="F54" s="83">
        <v>0</v>
      </c>
      <c r="G54" s="52">
        <f t="shared" si="17"/>
        <v>0</v>
      </c>
      <c r="H54" s="52"/>
      <c r="I54" s="83">
        <v>17494014.710000001</v>
      </c>
      <c r="J54" s="52"/>
      <c r="K54" s="83">
        <v>0</v>
      </c>
      <c r="L54" s="83">
        <v>0</v>
      </c>
      <c r="M54" s="83">
        <v>0</v>
      </c>
      <c r="N54" s="52">
        <f t="shared" si="14"/>
        <v>0</v>
      </c>
      <c r="O54" s="52"/>
      <c r="P54" s="52">
        <f t="shared" si="15"/>
        <v>17494014.710000001</v>
      </c>
      <c r="Q54" s="52"/>
      <c r="R54" s="83">
        <v>0</v>
      </c>
      <c r="S54" s="52"/>
      <c r="T54" s="83">
        <v>0</v>
      </c>
      <c r="U54" s="52"/>
      <c r="V54" s="83">
        <v>0</v>
      </c>
      <c r="W54" s="83">
        <v>0</v>
      </c>
      <c r="X54" s="83">
        <v>0</v>
      </c>
      <c r="Y54" s="52"/>
      <c r="Z54" s="52">
        <f t="shared" si="18"/>
        <v>17494014.710000001</v>
      </c>
      <c r="AA54" s="94">
        <f t="shared" si="19"/>
        <v>135</v>
      </c>
    </row>
    <row r="55" spans="1:27" s="53" customFormat="1" x14ac:dyDescent="0.35">
      <c r="A55" s="94">
        <f t="shared" si="16"/>
        <v>136</v>
      </c>
      <c r="B55" s="53" t="s">
        <v>76</v>
      </c>
      <c r="C55" s="83">
        <v>0</v>
      </c>
      <c r="D55" s="83">
        <v>0</v>
      </c>
      <c r="E55" s="83">
        <v>0</v>
      </c>
      <c r="F55" s="83">
        <v>0</v>
      </c>
      <c r="G55" s="52">
        <f t="shared" si="17"/>
        <v>0</v>
      </c>
      <c r="H55" s="52"/>
      <c r="I55" s="83">
        <v>608919765.35000002</v>
      </c>
      <c r="J55" s="52"/>
      <c r="K55" s="83">
        <v>0</v>
      </c>
      <c r="L55" s="83">
        <v>0</v>
      </c>
      <c r="M55" s="83">
        <v>0</v>
      </c>
      <c r="N55" s="52">
        <f t="shared" si="14"/>
        <v>0</v>
      </c>
      <c r="O55" s="52"/>
      <c r="P55" s="52">
        <f t="shared" si="15"/>
        <v>608919765.35000002</v>
      </c>
      <c r="Q55" s="52"/>
      <c r="R55" s="83">
        <v>0</v>
      </c>
      <c r="S55" s="52"/>
      <c r="T55" s="83">
        <v>0</v>
      </c>
      <c r="U55" s="52"/>
      <c r="V55" s="83">
        <v>0</v>
      </c>
      <c r="W55" s="83">
        <v>0</v>
      </c>
      <c r="X55" s="83">
        <v>0</v>
      </c>
      <c r="Y55" s="52"/>
      <c r="Z55" s="52">
        <f t="shared" si="18"/>
        <v>608919765.35000002</v>
      </c>
      <c r="AA55" s="94">
        <f t="shared" si="19"/>
        <v>136</v>
      </c>
    </row>
    <row r="56" spans="1:27" s="53" customFormat="1" x14ac:dyDescent="0.35">
      <c r="A56" s="94">
        <f t="shared" si="16"/>
        <v>137</v>
      </c>
      <c r="B56" s="53" t="s">
        <v>77</v>
      </c>
      <c r="C56" s="83">
        <v>0</v>
      </c>
      <c r="D56" s="83">
        <v>0</v>
      </c>
      <c r="E56" s="83">
        <v>0</v>
      </c>
      <c r="F56" s="83">
        <v>0</v>
      </c>
      <c r="G56" s="52">
        <f t="shared" si="17"/>
        <v>0</v>
      </c>
      <c r="H56" s="52"/>
      <c r="I56" s="83">
        <v>4413.43</v>
      </c>
      <c r="J56" s="52"/>
      <c r="K56" s="83">
        <v>0</v>
      </c>
      <c r="L56" s="83">
        <v>0</v>
      </c>
      <c r="M56" s="83">
        <v>0</v>
      </c>
      <c r="N56" s="52">
        <f t="shared" si="14"/>
        <v>0</v>
      </c>
      <c r="O56" s="52"/>
      <c r="P56" s="52">
        <f t="shared" si="15"/>
        <v>4413.43</v>
      </c>
      <c r="Q56" s="52"/>
      <c r="R56" s="83">
        <v>0</v>
      </c>
      <c r="S56" s="52"/>
      <c r="T56" s="83">
        <v>0</v>
      </c>
      <c r="U56" s="52"/>
      <c r="V56" s="83">
        <v>0</v>
      </c>
      <c r="W56" s="83">
        <v>0</v>
      </c>
      <c r="X56" s="83">
        <v>0</v>
      </c>
      <c r="Y56" s="52"/>
      <c r="Z56" s="52">
        <f t="shared" si="18"/>
        <v>4413.43</v>
      </c>
      <c r="AA56" s="94">
        <f t="shared" si="19"/>
        <v>137</v>
      </c>
    </row>
    <row r="57" spans="1:27" s="53" customFormat="1" x14ac:dyDescent="0.35">
      <c r="A57" s="94">
        <f t="shared" si="16"/>
        <v>138</v>
      </c>
      <c r="B57" s="53" t="s">
        <v>78</v>
      </c>
      <c r="C57" s="83">
        <v>0</v>
      </c>
      <c r="D57" s="83">
        <v>0</v>
      </c>
      <c r="E57" s="83">
        <v>0</v>
      </c>
      <c r="F57" s="83">
        <v>0</v>
      </c>
      <c r="G57" s="52">
        <f t="shared" si="17"/>
        <v>0</v>
      </c>
      <c r="H57" s="52"/>
      <c r="I57" s="83">
        <v>717381012.41999996</v>
      </c>
      <c r="J57" s="52"/>
      <c r="K57" s="83">
        <v>0</v>
      </c>
      <c r="L57" s="83">
        <v>0</v>
      </c>
      <c r="M57" s="83">
        <v>0</v>
      </c>
      <c r="N57" s="52">
        <f t="shared" si="14"/>
        <v>0</v>
      </c>
      <c r="O57" s="52"/>
      <c r="P57" s="52">
        <f t="shared" si="15"/>
        <v>717381012.41999996</v>
      </c>
      <c r="Q57" s="52"/>
      <c r="R57" s="83">
        <v>0</v>
      </c>
      <c r="S57" s="52"/>
      <c r="T57" s="83">
        <v>0</v>
      </c>
      <c r="U57" s="52"/>
      <c r="V57" s="83">
        <v>0</v>
      </c>
      <c r="W57" s="83">
        <v>0</v>
      </c>
      <c r="X57" s="83">
        <v>0</v>
      </c>
      <c r="Y57" s="52"/>
      <c r="Z57" s="52">
        <f t="shared" si="18"/>
        <v>717381012.41999996</v>
      </c>
      <c r="AA57" s="94">
        <f t="shared" si="19"/>
        <v>138</v>
      </c>
    </row>
    <row r="58" spans="1:27" s="53" customFormat="1" x14ac:dyDescent="0.35">
      <c r="A58" s="94">
        <f t="shared" si="16"/>
        <v>139</v>
      </c>
      <c r="B58" s="53" t="s">
        <v>79</v>
      </c>
      <c r="C58" s="83">
        <v>0</v>
      </c>
      <c r="D58" s="83">
        <v>0</v>
      </c>
      <c r="E58" s="83">
        <v>0</v>
      </c>
      <c r="F58" s="83">
        <v>0</v>
      </c>
      <c r="G58" s="52">
        <f t="shared" si="17"/>
        <v>0</v>
      </c>
      <c r="H58" s="52"/>
      <c r="I58" s="83">
        <v>5270570.0599999996</v>
      </c>
      <c r="J58" s="52"/>
      <c r="K58" s="83">
        <v>0</v>
      </c>
      <c r="L58" s="83">
        <v>0</v>
      </c>
      <c r="M58" s="83">
        <v>0</v>
      </c>
      <c r="N58" s="52">
        <f t="shared" si="14"/>
        <v>0</v>
      </c>
      <c r="O58" s="52"/>
      <c r="P58" s="52">
        <f t="shared" si="15"/>
        <v>5270570.0599999996</v>
      </c>
      <c r="Q58" s="52"/>
      <c r="R58" s="83">
        <v>0</v>
      </c>
      <c r="S58" s="52"/>
      <c r="T58" s="83">
        <v>0</v>
      </c>
      <c r="U58" s="52"/>
      <c r="V58" s="83">
        <v>0</v>
      </c>
      <c r="W58" s="83">
        <v>0</v>
      </c>
      <c r="X58" s="83">
        <v>0</v>
      </c>
      <c r="Y58" s="52"/>
      <c r="Z58" s="52">
        <f t="shared" si="18"/>
        <v>5270570.0599999996</v>
      </c>
      <c r="AA58" s="94">
        <f t="shared" si="19"/>
        <v>139</v>
      </c>
    </row>
    <row r="59" spans="1:27" s="53" customFormat="1" x14ac:dyDescent="0.35">
      <c r="A59" s="94">
        <f t="shared" si="16"/>
        <v>140</v>
      </c>
      <c r="B59" s="53" t="s">
        <v>23</v>
      </c>
      <c r="C59" s="83">
        <v>0</v>
      </c>
      <c r="D59" s="83">
        <v>0</v>
      </c>
      <c r="E59" s="83">
        <v>341185220.58895993</v>
      </c>
      <c r="F59" s="83">
        <v>52857968.134078674</v>
      </c>
      <c r="G59" s="52">
        <f t="shared" si="17"/>
        <v>394043188.72303861</v>
      </c>
      <c r="H59" s="52"/>
      <c r="I59" s="83">
        <v>2851733.86</v>
      </c>
      <c r="J59" s="52"/>
      <c r="K59" s="83">
        <v>81223063.456371188</v>
      </c>
      <c r="L59" s="83">
        <v>77365264.890458956</v>
      </c>
      <c r="M59" s="83">
        <v>7726608.2541507259</v>
      </c>
      <c r="N59" s="52">
        <f t="shared" si="14"/>
        <v>166314936.60098085</v>
      </c>
      <c r="O59" s="52"/>
      <c r="P59" s="52">
        <f t="shared" si="15"/>
        <v>563209859.18401945</v>
      </c>
      <c r="Q59" s="52"/>
      <c r="R59" s="83">
        <v>0</v>
      </c>
      <c r="S59" s="52"/>
      <c r="T59" s="83">
        <v>0</v>
      </c>
      <c r="U59" s="52"/>
      <c r="V59" s="83">
        <v>0</v>
      </c>
      <c r="W59" s="83">
        <v>0</v>
      </c>
      <c r="X59" s="83">
        <v>0</v>
      </c>
      <c r="Y59" s="52"/>
      <c r="Z59" s="52">
        <f t="shared" si="18"/>
        <v>563209859.18401945</v>
      </c>
      <c r="AA59" s="94">
        <f t="shared" si="19"/>
        <v>140</v>
      </c>
    </row>
    <row r="60" spans="1:27" s="53" customFormat="1" x14ac:dyDescent="0.35">
      <c r="A60" s="94">
        <f t="shared" si="16"/>
        <v>141</v>
      </c>
      <c r="B60" s="53" t="s">
        <v>80</v>
      </c>
      <c r="C60" s="83">
        <v>0</v>
      </c>
      <c r="D60" s="83">
        <v>0</v>
      </c>
      <c r="E60" s="83">
        <v>88165231</v>
      </c>
      <c r="F60" s="83">
        <v>0</v>
      </c>
      <c r="G60" s="52">
        <f t="shared" si="17"/>
        <v>88165231</v>
      </c>
      <c r="H60" s="52"/>
      <c r="I60" s="83">
        <v>0</v>
      </c>
      <c r="J60" s="52"/>
      <c r="K60" s="83">
        <v>0</v>
      </c>
      <c r="L60" s="83">
        <v>0</v>
      </c>
      <c r="M60" s="83">
        <v>0</v>
      </c>
      <c r="N60" s="52">
        <f t="shared" si="14"/>
        <v>0</v>
      </c>
      <c r="O60" s="52"/>
      <c r="P60" s="52">
        <f t="shared" si="15"/>
        <v>88165231</v>
      </c>
      <c r="Q60" s="52"/>
      <c r="R60" s="83">
        <v>0</v>
      </c>
      <c r="S60" s="52"/>
      <c r="T60" s="83">
        <v>0</v>
      </c>
      <c r="U60" s="52"/>
      <c r="V60" s="83">
        <v>0</v>
      </c>
      <c r="W60" s="83">
        <v>0</v>
      </c>
      <c r="X60" s="83">
        <v>0</v>
      </c>
      <c r="Y60" s="52"/>
      <c r="Z60" s="52">
        <f t="shared" si="18"/>
        <v>88165231</v>
      </c>
      <c r="AA60" s="94">
        <f t="shared" si="19"/>
        <v>141</v>
      </c>
    </row>
    <row r="61" spans="1:27" s="53" customFormat="1" x14ac:dyDescent="0.35">
      <c r="A61" s="94">
        <f t="shared" si="16"/>
        <v>142</v>
      </c>
      <c r="B61" s="53" t="s">
        <v>24</v>
      </c>
      <c r="C61" s="83">
        <v>0</v>
      </c>
      <c r="D61" s="83">
        <v>0</v>
      </c>
      <c r="E61" s="83">
        <v>10133708.923739854</v>
      </c>
      <c r="F61" s="83">
        <v>349791.8246309298</v>
      </c>
      <c r="G61" s="52">
        <f>SUM(C61:F61)</f>
        <v>10483500.748370783</v>
      </c>
      <c r="H61" s="52"/>
      <c r="I61" s="83">
        <v>0</v>
      </c>
      <c r="J61" s="52"/>
      <c r="K61" s="83">
        <v>1969034.7317187719</v>
      </c>
      <c r="L61" s="83">
        <v>1875512.7806742098</v>
      </c>
      <c r="M61" s="83">
        <v>187310.83713654644</v>
      </c>
      <c r="N61" s="52">
        <f t="shared" si="14"/>
        <v>4031858.3495295285</v>
      </c>
      <c r="O61" s="52"/>
      <c r="P61" s="52">
        <f t="shared" si="15"/>
        <v>14515359.097900312</v>
      </c>
      <c r="Q61" s="52"/>
      <c r="R61" s="83">
        <v>0</v>
      </c>
      <c r="S61" s="52"/>
      <c r="T61" s="83">
        <v>0</v>
      </c>
      <c r="U61" s="52"/>
      <c r="V61" s="83">
        <v>0</v>
      </c>
      <c r="W61" s="83">
        <v>0</v>
      </c>
      <c r="X61" s="83">
        <v>0</v>
      </c>
      <c r="Y61" s="52"/>
      <c r="Z61" s="52">
        <f>P61+R61+V61+W61+X61+T61</f>
        <v>14515359.097900312</v>
      </c>
      <c r="AA61" s="94">
        <f t="shared" si="19"/>
        <v>142</v>
      </c>
    </row>
    <row r="62" spans="1:27" s="53" customFormat="1" x14ac:dyDescent="0.35">
      <c r="A62" s="94">
        <f t="shared" si="16"/>
        <v>143</v>
      </c>
      <c r="B62" s="53" t="s">
        <v>81</v>
      </c>
      <c r="C62" s="83">
        <v>5149855448.4531546</v>
      </c>
      <c r="D62" s="83">
        <v>9587694067.232872</v>
      </c>
      <c r="E62" s="83">
        <v>0</v>
      </c>
      <c r="F62" s="83">
        <v>0</v>
      </c>
      <c r="G62" s="52">
        <f t="shared" si="17"/>
        <v>14737549515.686028</v>
      </c>
      <c r="H62" s="52"/>
      <c r="I62" s="83">
        <v>0</v>
      </c>
      <c r="J62" s="52"/>
      <c r="K62" s="83">
        <v>0</v>
      </c>
      <c r="L62" s="83">
        <v>0</v>
      </c>
      <c r="M62" s="83">
        <v>0</v>
      </c>
      <c r="N62" s="52">
        <f t="shared" si="14"/>
        <v>0</v>
      </c>
      <c r="O62" s="52"/>
      <c r="P62" s="52">
        <f t="shared" si="15"/>
        <v>14737549515.686028</v>
      </c>
      <c r="Q62" s="52"/>
      <c r="R62" s="83">
        <v>0</v>
      </c>
      <c r="S62" s="52"/>
      <c r="T62" s="83">
        <v>0</v>
      </c>
      <c r="U62" s="52"/>
      <c r="V62" s="83">
        <v>0</v>
      </c>
      <c r="W62" s="83">
        <v>0</v>
      </c>
      <c r="X62" s="83">
        <v>0</v>
      </c>
      <c r="Y62" s="52"/>
      <c r="Z62" s="52">
        <f t="shared" si="18"/>
        <v>14737549515.686028</v>
      </c>
      <c r="AA62" s="94">
        <f t="shared" si="19"/>
        <v>143</v>
      </c>
    </row>
    <row r="63" spans="1:27" s="53" customFormat="1" x14ac:dyDescent="0.35">
      <c r="A63" s="94">
        <f t="shared" si="16"/>
        <v>144</v>
      </c>
      <c r="B63" s="53" t="s">
        <v>82</v>
      </c>
      <c r="C63" s="83">
        <v>154361178.70934418</v>
      </c>
      <c r="D63" s="83">
        <v>140325001.37275571</v>
      </c>
      <c r="E63" s="83">
        <v>0</v>
      </c>
      <c r="F63" s="83">
        <v>0</v>
      </c>
      <c r="G63" s="52">
        <f t="shared" si="17"/>
        <v>294686180.08209991</v>
      </c>
      <c r="H63" s="52"/>
      <c r="I63" s="83">
        <v>0</v>
      </c>
      <c r="J63" s="52"/>
      <c r="K63" s="83">
        <v>0</v>
      </c>
      <c r="L63" s="83">
        <v>0</v>
      </c>
      <c r="M63" s="83">
        <v>0</v>
      </c>
      <c r="N63" s="52">
        <f t="shared" si="14"/>
        <v>0</v>
      </c>
      <c r="O63" s="52"/>
      <c r="P63" s="52">
        <f t="shared" si="15"/>
        <v>294686180.08209991</v>
      </c>
      <c r="Q63" s="52"/>
      <c r="R63" s="83">
        <v>0</v>
      </c>
      <c r="S63" s="52"/>
      <c r="T63" s="83">
        <v>0</v>
      </c>
      <c r="U63" s="52"/>
      <c r="V63" s="83">
        <v>0</v>
      </c>
      <c r="W63" s="83">
        <v>0</v>
      </c>
      <c r="X63" s="83">
        <v>0</v>
      </c>
      <c r="Y63" s="52"/>
      <c r="Z63" s="52">
        <f t="shared" si="18"/>
        <v>294686180.08209991</v>
      </c>
      <c r="AA63" s="94">
        <f t="shared" si="19"/>
        <v>144</v>
      </c>
    </row>
    <row r="64" spans="1:27" s="53" customFormat="1" x14ac:dyDescent="0.35">
      <c r="A64" s="94">
        <f t="shared" si="16"/>
        <v>145</v>
      </c>
      <c r="B64" s="53" t="s">
        <v>83</v>
      </c>
      <c r="C64" s="83">
        <v>0</v>
      </c>
      <c r="D64" s="83">
        <v>0</v>
      </c>
      <c r="E64" s="83">
        <v>0</v>
      </c>
      <c r="F64" s="83">
        <v>0</v>
      </c>
      <c r="G64" s="52">
        <f t="shared" si="17"/>
        <v>0</v>
      </c>
      <c r="H64" s="52"/>
      <c r="I64" s="83">
        <v>94981196.860000014</v>
      </c>
      <c r="J64" s="52"/>
      <c r="K64" s="83">
        <v>0</v>
      </c>
      <c r="L64" s="83">
        <v>0</v>
      </c>
      <c r="M64" s="83">
        <v>0</v>
      </c>
      <c r="N64" s="52">
        <f t="shared" si="14"/>
        <v>0</v>
      </c>
      <c r="O64" s="52"/>
      <c r="P64" s="52">
        <f t="shared" si="15"/>
        <v>94981196.860000014</v>
      </c>
      <c r="Q64" s="52"/>
      <c r="R64" s="83">
        <v>0</v>
      </c>
      <c r="S64" s="52"/>
      <c r="T64" s="83">
        <v>0</v>
      </c>
      <c r="U64" s="52"/>
      <c r="V64" s="83">
        <v>0</v>
      </c>
      <c r="W64" s="83">
        <v>0</v>
      </c>
      <c r="X64" s="83">
        <v>0</v>
      </c>
      <c r="Y64" s="52"/>
      <c r="Z64" s="52">
        <f t="shared" si="18"/>
        <v>94981196.860000014</v>
      </c>
      <c r="AA64" s="94">
        <f t="shared" si="19"/>
        <v>145</v>
      </c>
    </row>
    <row r="65" spans="1:27" s="53" customFormat="1" x14ac:dyDescent="0.35">
      <c r="A65" s="94">
        <f t="shared" si="16"/>
        <v>146</v>
      </c>
      <c r="B65" s="53" t="s">
        <v>55</v>
      </c>
      <c r="C65" s="83">
        <v>0</v>
      </c>
      <c r="D65" s="83">
        <v>0</v>
      </c>
      <c r="E65" s="83">
        <v>0</v>
      </c>
      <c r="F65" s="83">
        <v>0</v>
      </c>
      <c r="G65" s="52">
        <f t="shared" si="17"/>
        <v>0</v>
      </c>
      <c r="H65" s="52"/>
      <c r="I65" s="83">
        <v>0</v>
      </c>
      <c r="J65" s="52"/>
      <c r="K65" s="83">
        <v>0</v>
      </c>
      <c r="L65" s="83">
        <v>0</v>
      </c>
      <c r="M65" s="83">
        <v>0</v>
      </c>
      <c r="N65" s="52">
        <f t="shared" si="14"/>
        <v>0</v>
      </c>
      <c r="O65" s="52"/>
      <c r="P65" s="52">
        <f t="shared" si="15"/>
        <v>0</v>
      </c>
      <c r="Q65" s="52"/>
      <c r="R65" s="83">
        <v>22698397991.050003</v>
      </c>
      <c r="S65" s="52"/>
      <c r="T65" s="83">
        <v>0</v>
      </c>
      <c r="U65" s="52"/>
      <c r="V65" s="83">
        <v>0</v>
      </c>
      <c r="W65" s="83">
        <v>0</v>
      </c>
      <c r="X65" s="83">
        <v>0</v>
      </c>
      <c r="Y65" s="52"/>
      <c r="Z65" s="52">
        <f t="shared" si="18"/>
        <v>22698397991.050003</v>
      </c>
      <c r="AA65" s="94">
        <f t="shared" si="19"/>
        <v>146</v>
      </c>
    </row>
    <row r="66" spans="1:27" s="53" customFormat="1" x14ac:dyDescent="0.35">
      <c r="A66" s="94">
        <f t="shared" si="16"/>
        <v>147</v>
      </c>
      <c r="B66" s="31" t="s">
        <v>50</v>
      </c>
      <c r="C66" s="54">
        <f>SUM(C42:C65)</f>
        <v>5304216627.1624985</v>
      </c>
      <c r="D66" s="54">
        <f>SUM(D42:D65)</f>
        <v>9728019068.6056271</v>
      </c>
      <c r="E66" s="54">
        <f t="shared" ref="E66:X66" si="20">SUM(E42:E65)</f>
        <v>439484160.51269978</v>
      </c>
      <c r="F66" s="54">
        <f t="shared" si="20"/>
        <v>53207759.958709605</v>
      </c>
      <c r="G66" s="54">
        <f t="shared" si="20"/>
        <v>15524927616.239536</v>
      </c>
      <c r="H66" s="54"/>
      <c r="I66" s="54">
        <f t="shared" si="20"/>
        <v>15049261050.030001</v>
      </c>
      <c r="J66" s="54"/>
      <c r="K66" s="54">
        <f t="shared" si="20"/>
        <v>17976306692.590168</v>
      </c>
      <c r="L66" s="54">
        <f t="shared" ref="L66" si="21">SUM(L42:L65)</f>
        <v>17248250672.189045</v>
      </c>
      <c r="M66" s="54">
        <f t="shared" si="20"/>
        <v>1717392461.4812868</v>
      </c>
      <c r="N66" s="54">
        <f t="shared" si="20"/>
        <v>36941949826.260506</v>
      </c>
      <c r="O66" s="54"/>
      <c r="P66" s="54">
        <f>SUM(P42:P65)</f>
        <v>67516138492.530037</v>
      </c>
      <c r="Q66" s="54"/>
      <c r="R66" s="54">
        <f t="shared" si="20"/>
        <v>22698397991.050003</v>
      </c>
      <c r="S66" s="54"/>
      <c r="T66" s="54">
        <f t="shared" si="20"/>
        <v>0</v>
      </c>
      <c r="U66" s="54"/>
      <c r="V66" s="54">
        <f t="shared" si="20"/>
        <v>0</v>
      </c>
      <c r="W66" s="54">
        <f t="shared" si="20"/>
        <v>0</v>
      </c>
      <c r="X66" s="54">
        <f t="shared" si="20"/>
        <v>0</v>
      </c>
      <c r="Y66" s="54"/>
      <c r="Z66" s="54">
        <f>SUM(Z42:Z65)</f>
        <v>90214536483.580048</v>
      </c>
      <c r="AA66" s="94">
        <f t="shared" si="19"/>
        <v>147</v>
      </c>
    </row>
    <row r="67" spans="1:27" s="53" customFormat="1" ht="5.25" customHeight="1" x14ac:dyDescent="0.35">
      <c r="A67" s="94"/>
      <c r="B67" s="31"/>
      <c r="C67" s="52"/>
      <c r="D67" s="52"/>
      <c r="E67" s="52"/>
      <c r="F67" s="52"/>
      <c r="G67" s="52"/>
      <c r="H67" s="52"/>
      <c r="I67" s="52"/>
      <c r="J67" s="52"/>
      <c r="K67" s="52"/>
      <c r="L67" s="52"/>
      <c r="M67" s="52"/>
      <c r="N67" s="52"/>
      <c r="O67" s="52"/>
      <c r="P67" s="52"/>
      <c r="Q67" s="52"/>
      <c r="R67" s="52"/>
      <c r="S67" s="52"/>
      <c r="T67" s="52"/>
      <c r="U67" s="52"/>
      <c r="V67" s="52"/>
      <c r="W67" s="52"/>
      <c r="X67" s="52"/>
      <c r="Y67" s="52"/>
      <c r="Z67" s="52"/>
      <c r="AA67" s="94"/>
    </row>
    <row r="68" spans="1:27" s="53" customFormat="1" ht="15" thickBot="1" x14ac:dyDescent="0.4">
      <c r="A68" s="94">
        <f>A66+1</f>
        <v>148</v>
      </c>
      <c r="B68" s="58" t="s">
        <v>61</v>
      </c>
      <c r="C68" s="81">
        <f t="shared" ref="C68:Z68" si="22">C66+C39</f>
        <v>5648437198.866374</v>
      </c>
      <c r="D68" s="81">
        <f t="shared" si="22"/>
        <v>10369584805.041752</v>
      </c>
      <c r="E68" s="81">
        <f t="shared" si="22"/>
        <v>439484160.51269978</v>
      </c>
      <c r="F68" s="81">
        <f t="shared" si="22"/>
        <v>53207759.958709605</v>
      </c>
      <c r="G68" s="81">
        <f t="shared" si="22"/>
        <v>16510713924.379536</v>
      </c>
      <c r="H68" s="81"/>
      <c r="I68" s="81">
        <f t="shared" si="22"/>
        <v>15677881045.130001</v>
      </c>
      <c r="J68" s="81"/>
      <c r="K68" s="81">
        <f t="shared" si="22"/>
        <v>18486394407.50592</v>
      </c>
      <c r="L68" s="81">
        <f t="shared" ref="L68" si="23">L66+L39</f>
        <v>17737714773.677052</v>
      </c>
      <c r="M68" s="81">
        <f t="shared" si="22"/>
        <v>1766126313.4075267</v>
      </c>
      <c r="N68" s="81">
        <f t="shared" si="22"/>
        <v>37990235494.590508</v>
      </c>
      <c r="O68" s="81"/>
      <c r="P68" s="81">
        <f t="shared" si="22"/>
        <v>70178830464.100037</v>
      </c>
      <c r="Q68" s="81"/>
      <c r="R68" s="81">
        <f t="shared" si="22"/>
        <v>23899341499.290001</v>
      </c>
      <c r="S68" s="81"/>
      <c r="T68" s="81">
        <f t="shared" si="22"/>
        <v>787082900.48999977</v>
      </c>
      <c r="U68" s="81"/>
      <c r="V68" s="81">
        <f t="shared" si="22"/>
        <v>3180271854.7399988</v>
      </c>
      <c r="W68" s="81">
        <f t="shared" si="22"/>
        <v>228511816.55000007</v>
      </c>
      <c r="X68" s="81">
        <f t="shared" si="22"/>
        <v>285869862.92000002</v>
      </c>
      <c r="Y68" s="81"/>
      <c r="Z68" s="81">
        <f t="shared" si="22"/>
        <v>98559908398.090042</v>
      </c>
      <c r="AA68" s="94">
        <f>AA66+1</f>
        <v>148</v>
      </c>
    </row>
    <row r="69" spans="1:27" s="53" customFormat="1" ht="15" thickTop="1" x14ac:dyDescent="0.35">
      <c r="A69" s="50"/>
      <c r="Z69" s="32"/>
    </row>
    <row r="70" spans="1:27" s="53" customFormat="1" x14ac:dyDescent="0.35">
      <c r="A70" s="50"/>
      <c r="B70" s="22" t="s">
        <v>90</v>
      </c>
      <c r="Z70" s="32"/>
    </row>
    <row r="71" spans="1:27" s="53" customFormat="1" ht="32.25" customHeight="1" x14ac:dyDescent="0.35">
      <c r="A71" s="50"/>
      <c r="B71" s="9" t="s">
        <v>368</v>
      </c>
      <c r="C71" s="9"/>
      <c r="D71" s="9"/>
      <c r="E71" s="9"/>
      <c r="F71" s="9"/>
      <c r="G71" s="9"/>
      <c r="H71" s="9"/>
      <c r="I71" s="9"/>
      <c r="J71" s="9"/>
      <c r="K71" s="9"/>
      <c r="L71" s="9"/>
      <c r="M71" s="9"/>
      <c r="N71" s="9"/>
      <c r="O71" s="9"/>
      <c r="P71" s="9"/>
      <c r="Q71" s="9"/>
      <c r="R71" s="9"/>
      <c r="S71" s="9"/>
      <c r="T71" s="9"/>
      <c r="U71" s="9"/>
      <c r="V71" s="9"/>
      <c r="W71" s="9"/>
      <c r="X71" s="9"/>
      <c r="Y71" s="9"/>
      <c r="Z71" s="9"/>
    </row>
    <row r="72" spans="1:27" s="53" customFormat="1" ht="17.25" customHeight="1" x14ac:dyDescent="0.35">
      <c r="A72" s="50"/>
      <c r="B72" s="9" t="s">
        <v>364</v>
      </c>
      <c r="C72" s="9"/>
      <c r="D72" s="9"/>
      <c r="E72" s="9"/>
      <c r="F72" s="9"/>
      <c r="G72" s="9"/>
      <c r="H72" s="9"/>
      <c r="I72" s="9"/>
      <c r="J72" s="9"/>
      <c r="K72" s="9"/>
      <c r="L72" s="9"/>
      <c r="M72" s="9"/>
      <c r="N72" s="9"/>
      <c r="O72" s="9"/>
      <c r="P72" s="9"/>
      <c r="Q72" s="9"/>
      <c r="R72" s="9"/>
      <c r="S72" s="9"/>
      <c r="T72" s="9"/>
      <c r="U72" s="9"/>
      <c r="V72" s="9"/>
      <c r="W72" s="9"/>
      <c r="X72" s="9"/>
      <c r="Y72" s="9"/>
      <c r="Z72" s="9"/>
    </row>
    <row r="73" spans="1:27" ht="17.25" customHeight="1" x14ac:dyDescent="0.35">
      <c r="B73" s="9" t="s">
        <v>362</v>
      </c>
      <c r="C73" s="9"/>
      <c r="D73" s="9"/>
      <c r="E73" s="9"/>
      <c r="F73" s="9"/>
      <c r="G73" s="9"/>
      <c r="H73" s="9"/>
      <c r="I73" s="9"/>
      <c r="J73" s="9"/>
      <c r="K73" s="9"/>
      <c r="L73" s="9"/>
      <c r="M73" s="9"/>
      <c r="N73" s="9"/>
      <c r="O73" s="9"/>
      <c r="P73" s="9"/>
      <c r="Q73" s="9"/>
      <c r="R73" s="9"/>
      <c r="S73" s="9"/>
      <c r="T73" s="9"/>
      <c r="U73" s="9"/>
      <c r="V73" s="9"/>
      <c r="W73" s="9"/>
      <c r="X73" s="9"/>
      <c r="Y73" s="9"/>
      <c r="Z73" s="9"/>
    </row>
    <row r="74" spans="1:27" ht="17.25" customHeight="1" x14ac:dyDescent="0.35">
      <c r="B74" s="9" t="s">
        <v>363</v>
      </c>
      <c r="C74" s="9"/>
      <c r="D74" s="9"/>
      <c r="E74" s="9"/>
      <c r="F74" s="9"/>
      <c r="G74" s="9"/>
      <c r="H74" s="9"/>
      <c r="I74" s="9"/>
      <c r="J74" s="9"/>
      <c r="K74" s="9"/>
      <c r="L74" s="9"/>
      <c r="M74" s="9"/>
      <c r="N74" s="9"/>
      <c r="O74" s="9"/>
      <c r="P74" s="9"/>
      <c r="Q74" s="9"/>
      <c r="R74" s="9"/>
      <c r="S74" s="9"/>
      <c r="T74" s="9"/>
      <c r="U74" s="9"/>
      <c r="V74" s="9"/>
      <c r="W74" s="9"/>
      <c r="X74" s="9"/>
      <c r="Y74" s="9"/>
      <c r="Z74" s="9"/>
    </row>
    <row r="75" spans="1:27" x14ac:dyDescent="0.35">
      <c r="B75" s="9" t="s">
        <v>365</v>
      </c>
      <c r="C75" s="9"/>
      <c r="D75" s="9"/>
      <c r="E75" s="9"/>
      <c r="F75" s="9"/>
      <c r="G75" s="9"/>
      <c r="H75" s="9"/>
      <c r="I75" s="9"/>
      <c r="J75" s="9"/>
      <c r="K75" s="9"/>
      <c r="L75" s="9"/>
      <c r="M75" s="9"/>
      <c r="N75" s="9"/>
      <c r="O75" s="9"/>
      <c r="P75" s="9"/>
      <c r="Q75" s="9"/>
      <c r="R75" s="9"/>
      <c r="S75" s="9"/>
      <c r="T75" s="9"/>
      <c r="U75" s="9"/>
      <c r="V75" s="9"/>
      <c r="W75" s="9"/>
      <c r="X75" s="9"/>
      <c r="Y75" s="9"/>
      <c r="Z75" s="9"/>
    </row>
  </sheetData>
  <mergeCells count="16">
    <mergeCell ref="A3:Z3"/>
    <mergeCell ref="A1:Z1"/>
    <mergeCell ref="A4:Z4"/>
    <mergeCell ref="Z9:Z10"/>
    <mergeCell ref="C9:G9"/>
    <mergeCell ref="I9:I10"/>
    <mergeCell ref="P9:P10"/>
    <mergeCell ref="R9:R10"/>
    <mergeCell ref="V9:X9"/>
    <mergeCell ref="A2:Z2"/>
    <mergeCell ref="K9:N9"/>
    <mergeCell ref="B75:Z75"/>
    <mergeCell ref="B73:Z73"/>
    <mergeCell ref="B74:Z74"/>
    <mergeCell ref="B71:Z71"/>
    <mergeCell ref="B72:Z72"/>
  </mergeCells>
  <pageMargins left="1" right="1" top="1" bottom="1" header="0.5" footer="0.5"/>
  <pageSetup scale="37" orientation="landscape" r:id="rId1"/>
  <headerFooter>
    <oddHeader>&amp;RDocket No. ER20-2878-000, et al.- Annual Update RY2024
&amp;F</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66DDF-900E-4316-8226-E8577BC00CC7}">
  <sheetPr>
    <pageSetUpPr fitToPage="1"/>
  </sheetPr>
  <dimension ref="A1:AX59"/>
  <sheetViews>
    <sheetView showGridLines="0" tabSelected="1" view="pageBreakPreview" zoomScale="40" zoomScaleSheetLayoutView="40" workbookViewId="0">
      <selection activeCell="T39" sqref="T39:X39"/>
    </sheetView>
  </sheetViews>
  <sheetFormatPr defaultColWidth="9.1796875" defaultRowHeight="14.5" x14ac:dyDescent="0.35"/>
  <cols>
    <col min="1" max="1" width="5.1796875" style="87" customWidth="1"/>
    <col min="2" max="2" width="12" style="31" customWidth="1"/>
    <col min="3" max="4" width="13.7265625" style="31" bestFit="1" customWidth="1"/>
    <col min="5" max="5" width="12.54296875" style="31" bestFit="1" customWidth="1"/>
    <col min="6" max="6" width="11.54296875" style="31" bestFit="1" customWidth="1"/>
    <col min="7" max="7" width="13.7265625" style="31" bestFit="1" customWidth="1"/>
    <col min="8" max="8" width="1.1796875" style="31" customWidth="1"/>
    <col min="9" max="9" width="13.7265625" style="31" bestFit="1" customWidth="1"/>
    <col min="10" max="10" width="1.1796875" style="31" customWidth="1"/>
    <col min="11" max="11" width="15.26953125" style="31" bestFit="1" customWidth="1"/>
    <col min="12" max="14" width="15.26953125" style="31" customWidth="1"/>
    <col min="15" max="15" width="1.1796875" style="31" customWidth="1"/>
    <col min="16" max="16" width="15.26953125" style="31" bestFit="1" customWidth="1"/>
    <col min="17" max="17" width="1.1796875" style="31" customWidth="1"/>
    <col min="18" max="18" width="15.26953125" style="31" bestFit="1" customWidth="1"/>
    <col min="19" max="19" width="1.1796875" style="31" customWidth="1"/>
    <col min="20" max="20" width="15.26953125" style="31" bestFit="1" customWidth="1"/>
    <col min="21" max="21" width="5.54296875" style="31" bestFit="1" customWidth="1"/>
    <col min="22" max="23" width="9.1796875" style="31"/>
    <col min="24" max="24" width="13.54296875" style="31" bestFit="1" customWidth="1"/>
    <col min="25" max="16384" width="9.1796875" style="31"/>
  </cols>
  <sheetData>
    <row r="1" spans="1:50" x14ac:dyDescent="0.35">
      <c r="A1" s="8" t="str">
        <f>ToC!A1</f>
        <v>Pacific Gas and Electric Company</v>
      </c>
      <c r="B1" s="8"/>
      <c r="C1" s="8"/>
      <c r="D1" s="8"/>
      <c r="E1" s="8"/>
      <c r="F1" s="8"/>
      <c r="G1" s="8"/>
      <c r="H1" s="7"/>
      <c r="I1" s="7"/>
      <c r="J1" s="7"/>
      <c r="K1" s="7"/>
      <c r="L1" s="7"/>
      <c r="M1" s="7"/>
      <c r="N1" s="7"/>
      <c r="O1" s="7"/>
      <c r="P1" s="7"/>
      <c r="Q1" s="7"/>
      <c r="R1" s="7"/>
      <c r="S1" s="7"/>
      <c r="T1" s="7"/>
    </row>
    <row r="2" spans="1:50" x14ac:dyDescent="0.35">
      <c r="A2" s="8" t="str">
        <f>ToC!A2</f>
        <v>WDT3 Rate Year 2023</v>
      </c>
      <c r="B2" s="8"/>
      <c r="C2" s="8"/>
      <c r="D2" s="8"/>
      <c r="E2" s="8"/>
      <c r="F2" s="8"/>
      <c r="G2" s="8"/>
      <c r="H2" s="8"/>
      <c r="I2" s="8"/>
      <c r="J2" s="8"/>
      <c r="K2" s="8"/>
      <c r="L2" s="8"/>
      <c r="M2" s="8"/>
      <c r="N2" s="8"/>
      <c r="O2" s="8"/>
      <c r="P2" s="8"/>
      <c r="Q2" s="8"/>
      <c r="R2" s="8"/>
      <c r="S2" s="8"/>
      <c r="T2" s="8"/>
    </row>
    <row r="3" spans="1:50" x14ac:dyDescent="0.35">
      <c r="A3" s="8" t="s">
        <v>123</v>
      </c>
      <c r="B3" s="8"/>
      <c r="C3" s="8"/>
      <c r="D3" s="8"/>
      <c r="E3" s="8"/>
      <c r="F3" s="8"/>
      <c r="G3" s="8"/>
      <c r="H3" s="7"/>
      <c r="I3" s="7"/>
      <c r="J3" s="7"/>
      <c r="K3" s="7"/>
      <c r="L3" s="7"/>
      <c r="M3" s="7"/>
      <c r="N3" s="7"/>
      <c r="O3" s="7"/>
      <c r="P3" s="7"/>
      <c r="Q3" s="7"/>
      <c r="R3" s="7"/>
      <c r="S3" s="7"/>
      <c r="T3" s="7"/>
    </row>
    <row r="4" spans="1:50" x14ac:dyDescent="0.35">
      <c r="A4" s="8" t="s">
        <v>132</v>
      </c>
      <c r="B4" s="8"/>
      <c r="C4" s="8"/>
      <c r="D4" s="8"/>
      <c r="E4" s="8"/>
      <c r="F4" s="8"/>
      <c r="G4" s="8"/>
      <c r="H4" s="7"/>
      <c r="I4" s="7"/>
      <c r="J4" s="7"/>
      <c r="K4" s="7"/>
      <c r="L4" s="7"/>
      <c r="M4" s="7"/>
      <c r="N4" s="7"/>
      <c r="O4" s="7"/>
      <c r="P4" s="7"/>
      <c r="Q4" s="7"/>
      <c r="R4" s="7"/>
      <c r="S4" s="7"/>
      <c r="T4" s="7"/>
    </row>
    <row r="5" spans="1:50" x14ac:dyDescent="0.35">
      <c r="A5" s="33"/>
      <c r="B5" s="86" t="s">
        <v>121</v>
      </c>
      <c r="C5" s="86"/>
      <c r="D5" s="72" t="s">
        <v>87</v>
      </c>
      <c r="E5" s="33"/>
      <c r="F5" s="33"/>
      <c r="G5" s="33"/>
      <c r="H5" s="33"/>
      <c r="I5" s="33"/>
      <c r="J5" s="33"/>
      <c r="K5" s="33"/>
      <c r="L5" s="33"/>
      <c r="M5" s="33"/>
      <c r="N5" s="33"/>
      <c r="O5" s="33"/>
      <c r="P5" s="33"/>
      <c r="Q5" s="33"/>
      <c r="R5" s="33"/>
      <c r="S5" s="33"/>
      <c r="T5" s="20" t="str">
        <f>"Prior Year: "&amp;'1'!$G$5</f>
        <v>Prior Year: 2021</v>
      </c>
    </row>
    <row r="6" spans="1:50" ht="5.25" customHeight="1" x14ac:dyDescent="0.35">
      <c r="A6" s="33"/>
      <c r="B6" s="33"/>
      <c r="U6" s="71"/>
      <c r="V6" s="71"/>
      <c r="W6" s="71"/>
      <c r="X6" s="71"/>
      <c r="Y6" s="71"/>
      <c r="Z6" s="71"/>
    </row>
    <row r="7" spans="1:50" x14ac:dyDescent="0.35">
      <c r="A7" s="33"/>
      <c r="B7" s="33"/>
      <c r="C7" s="71" t="s">
        <v>5</v>
      </c>
      <c r="D7" s="71" t="s">
        <v>6</v>
      </c>
      <c r="E7" s="71" t="s">
        <v>7</v>
      </c>
      <c r="F7" s="71" t="s">
        <v>8</v>
      </c>
      <c r="G7" s="71" t="s">
        <v>9</v>
      </c>
      <c r="H7" s="71"/>
      <c r="I7" s="71" t="s">
        <v>10</v>
      </c>
      <c r="J7" s="71"/>
      <c r="K7" s="71" t="s">
        <v>11</v>
      </c>
      <c r="L7" s="71" t="s">
        <v>12</v>
      </c>
      <c r="M7" s="71" t="s">
        <v>13</v>
      </c>
      <c r="N7" s="71" t="s">
        <v>14</v>
      </c>
      <c r="O7" s="71"/>
      <c r="P7" s="71" t="s">
        <v>15</v>
      </c>
      <c r="Q7" s="71"/>
      <c r="R7" s="71" t="s">
        <v>16</v>
      </c>
      <c r="S7" s="71"/>
      <c r="T7" s="71" t="s">
        <v>113</v>
      </c>
      <c r="U7" s="72"/>
      <c r="V7" s="72"/>
      <c r="W7" s="72"/>
      <c r="X7" s="72"/>
      <c r="Y7" s="72"/>
      <c r="Z7" s="72"/>
    </row>
    <row r="8" spans="1:50" ht="15" thickBot="1" x14ac:dyDescent="0.4">
      <c r="A8" s="33"/>
      <c r="B8" s="33"/>
      <c r="D8" s="72"/>
      <c r="E8" s="72"/>
      <c r="F8" s="72"/>
      <c r="G8" s="72" t="s">
        <v>115</v>
      </c>
      <c r="H8" s="72"/>
      <c r="I8" s="72"/>
      <c r="J8" s="72"/>
      <c r="K8" s="74"/>
      <c r="L8" s="74"/>
      <c r="M8" s="74"/>
      <c r="N8" s="72" t="s">
        <v>353</v>
      </c>
      <c r="O8" s="72"/>
      <c r="P8" s="74" t="s">
        <v>354</v>
      </c>
      <c r="Q8" s="74"/>
      <c r="R8" s="74"/>
      <c r="S8" s="72"/>
      <c r="T8" s="74" t="s">
        <v>356</v>
      </c>
    </row>
    <row r="9" spans="1:50" s="35" customFormat="1" ht="14.25" customHeight="1" x14ac:dyDescent="0.35">
      <c r="A9" s="33"/>
      <c r="B9" s="31"/>
      <c r="C9" s="4" t="s">
        <v>25</v>
      </c>
      <c r="D9" s="3"/>
      <c r="E9" s="3"/>
      <c r="F9" s="3"/>
      <c r="G9" s="2"/>
      <c r="H9" s="34"/>
      <c r="I9" s="1" t="s">
        <v>26</v>
      </c>
      <c r="K9" s="109" t="s">
        <v>346</v>
      </c>
      <c r="L9" s="110"/>
      <c r="M9" s="110"/>
      <c r="N9" s="111"/>
      <c r="O9" s="31"/>
      <c r="P9" s="107" t="s">
        <v>28</v>
      </c>
      <c r="Q9"/>
      <c r="R9" s="107" t="s">
        <v>29</v>
      </c>
      <c r="S9" s="34"/>
      <c r="T9" s="1" t="s">
        <v>31</v>
      </c>
    </row>
    <row r="10" spans="1:50" ht="29.5" thickBot="1" x14ac:dyDescent="0.4">
      <c r="C10" s="39" t="s">
        <v>32</v>
      </c>
      <c r="D10" s="40" t="s">
        <v>33</v>
      </c>
      <c r="E10" s="41" t="s">
        <v>34</v>
      </c>
      <c r="F10" s="41" t="s">
        <v>35</v>
      </c>
      <c r="G10" s="42" t="s">
        <v>22</v>
      </c>
      <c r="H10" s="34"/>
      <c r="I10" s="106"/>
      <c r="K10" s="39" t="s">
        <v>350</v>
      </c>
      <c r="L10" s="40" t="s">
        <v>351</v>
      </c>
      <c r="M10" s="40" t="s">
        <v>347</v>
      </c>
      <c r="N10" s="42" t="s">
        <v>22</v>
      </c>
      <c r="P10" s="108"/>
      <c r="Q10"/>
      <c r="R10" s="108"/>
      <c r="S10" s="34"/>
      <c r="T10" s="10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row>
    <row r="11" spans="1:50" x14ac:dyDescent="0.35">
      <c r="A11" s="61" t="s">
        <v>89</v>
      </c>
      <c r="B11" s="62" t="s">
        <v>39</v>
      </c>
      <c r="C11" s="47"/>
      <c r="D11" s="47"/>
      <c r="E11" s="47"/>
      <c r="F11" s="47"/>
      <c r="G11" s="47"/>
      <c r="H11" s="48"/>
      <c r="I11" s="48"/>
      <c r="K11" s="87"/>
      <c r="L11" s="87"/>
      <c r="M11" s="87"/>
      <c r="N11" s="87"/>
      <c r="P11" s="87"/>
      <c r="Q11"/>
      <c r="R11" s="87"/>
      <c r="U11" s="61" t="s">
        <v>89</v>
      </c>
      <c r="V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row>
    <row r="12" spans="1:50" s="53" customFormat="1" x14ac:dyDescent="0.35">
      <c r="A12" s="94">
        <v>100</v>
      </c>
      <c r="B12" s="51" t="s">
        <v>40</v>
      </c>
      <c r="C12" s="83">
        <v>16018498</v>
      </c>
      <c r="D12" s="83">
        <v>29378185</v>
      </c>
      <c r="E12" s="83">
        <v>391681</v>
      </c>
      <c r="F12" s="83">
        <v>162770</v>
      </c>
      <c r="G12" s="52">
        <f>SUM(C12:F12)</f>
        <v>45951134</v>
      </c>
      <c r="H12" s="52"/>
      <c r="I12" s="83">
        <v>86403389</v>
      </c>
      <c r="J12" s="52"/>
      <c r="K12" s="83">
        <v>65613378.432206728</v>
      </c>
      <c r="L12" s="83">
        <v>62960530.86716067</v>
      </c>
      <c r="M12" s="83">
        <v>50316484.700632609</v>
      </c>
      <c r="N12" s="52">
        <f>SUM(K12:M12)</f>
        <v>178890394</v>
      </c>
      <c r="O12" s="52"/>
      <c r="P12" s="52">
        <f>N12+I12+G12</f>
        <v>311244917</v>
      </c>
      <c r="Q12" s="52"/>
      <c r="R12" s="83">
        <v>270852339</v>
      </c>
      <c r="S12" s="52"/>
      <c r="T12" s="52">
        <f>+P12+R12</f>
        <v>582097256</v>
      </c>
      <c r="U12" s="94">
        <v>100</v>
      </c>
      <c r="W12" s="87"/>
    </row>
    <row r="13" spans="1:50" s="53" customFormat="1" x14ac:dyDescent="0.35">
      <c r="A13" s="94">
        <f t="shared" ref="A13:A22" si="0">A12+1</f>
        <v>101</v>
      </c>
      <c r="B13" s="51" t="s">
        <v>41</v>
      </c>
      <c r="C13" s="83">
        <v>22157640</v>
      </c>
      <c r="D13" s="83">
        <v>40637470</v>
      </c>
      <c r="E13" s="83">
        <v>541793</v>
      </c>
      <c r="F13" s="83">
        <v>225152</v>
      </c>
      <c r="G13" s="52">
        <f t="shared" ref="G13:G20" si="1">SUM(C13:F13)</f>
        <v>63562055</v>
      </c>
      <c r="H13" s="52"/>
      <c r="I13" s="83">
        <v>119517769</v>
      </c>
      <c r="J13" s="52"/>
      <c r="K13" s="83">
        <v>90759919.788455904</v>
      </c>
      <c r="L13" s="83">
        <v>87090359.738848776</v>
      </c>
      <c r="M13" s="83">
        <v>139691992.47269532</v>
      </c>
      <c r="N13" s="52">
        <f t="shared" ref="N13:N21" si="2">SUM(K13:M13)</f>
        <v>317542272</v>
      </c>
      <c r="O13" s="52"/>
      <c r="P13" s="52">
        <f t="shared" ref="P13:P21" si="3">N13+I13+G13</f>
        <v>500622096</v>
      </c>
      <c r="Q13" s="52"/>
      <c r="R13" s="83">
        <v>240780452</v>
      </c>
      <c r="S13" s="52"/>
      <c r="T13" s="52">
        <f t="shared" ref="T13:T21" si="4">+P13+R13</f>
        <v>741402548</v>
      </c>
      <c r="U13" s="94">
        <f t="shared" ref="U13:U22" si="5">U12+1</f>
        <v>101</v>
      </c>
    </row>
    <row r="14" spans="1:50" s="53" customFormat="1" x14ac:dyDescent="0.35">
      <c r="A14" s="94">
        <f t="shared" si="0"/>
        <v>102</v>
      </c>
      <c r="B14" s="51" t="s">
        <v>42</v>
      </c>
      <c r="C14" s="83">
        <v>11746592</v>
      </c>
      <c r="D14" s="83">
        <v>21543441</v>
      </c>
      <c r="E14" s="83">
        <v>287225</v>
      </c>
      <c r="F14" s="83">
        <v>119361</v>
      </c>
      <c r="G14" s="52">
        <f t="shared" si="1"/>
        <v>33696619</v>
      </c>
      <c r="H14" s="52"/>
      <c r="I14" s="83">
        <v>63360833</v>
      </c>
      <c r="J14" s="52"/>
      <c r="K14" s="83">
        <v>48115223.189169146</v>
      </c>
      <c r="L14" s="83">
        <v>46169852.355827324</v>
      </c>
      <c r="M14" s="83">
        <v>47495448.45500353</v>
      </c>
      <c r="N14" s="52">
        <f t="shared" si="2"/>
        <v>141780524</v>
      </c>
      <c r="O14" s="52"/>
      <c r="P14" s="52">
        <f t="shared" si="3"/>
        <v>238837976</v>
      </c>
      <c r="Q14" s="52"/>
      <c r="R14" s="83">
        <v>105726386</v>
      </c>
      <c r="S14" s="52"/>
      <c r="T14" s="52">
        <f t="shared" si="4"/>
        <v>344564362</v>
      </c>
      <c r="U14" s="94">
        <f t="shared" si="5"/>
        <v>102</v>
      </c>
    </row>
    <row r="15" spans="1:50" s="53" customFormat="1" x14ac:dyDescent="0.35">
      <c r="A15" s="94">
        <f t="shared" si="0"/>
        <v>103</v>
      </c>
      <c r="B15" s="51" t="s">
        <v>43</v>
      </c>
      <c r="C15" s="83">
        <v>0</v>
      </c>
      <c r="D15" s="83">
        <v>0</v>
      </c>
      <c r="E15" s="83">
        <v>0</v>
      </c>
      <c r="F15" s="83">
        <v>0</v>
      </c>
      <c r="G15" s="52">
        <f t="shared" si="1"/>
        <v>0</v>
      </c>
      <c r="H15" s="52"/>
      <c r="I15" s="83">
        <v>0</v>
      </c>
      <c r="J15" s="52"/>
      <c r="K15" s="83">
        <v>0</v>
      </c>
      <c r="L15" s="83">
        <v>0</v>
      </c>
      <c r="M15" s="83">
        <v>1670663</v>
      </c>
      <c r="N15" s="52">
        <f t="shared" si="2"/>
        <v>1670663</v>
      </c>
      <c r="O15" s="52"/>
      <c r="P15" s="52">
        <f t="shared" si="3"/>
        <v>1670663</v>
      </c>
      <c r="Q15" s="52"/>
      <c r="R15" s="83">
        <v>1366906</v>
      </c>
      <c r="S15" s="52"/>
      <c r="T15" s="52">
        <f t="shared" si="4"/>
        <v>3037569</v>
      </c>
      <c r="U15" s="94">
        <f t="shared" si="5"/>
        <v>103</v>
      </c>
    </row>
    <row r="16" spans="1:50" s="53" customFormat="1" x14ac:dyDescent="0.35">
      <c r="A16" s="94">
        <f t="shared" si="0"/>
        <v>104</v>
      </c>
      <c r="B16" s="51" t="s">
        <v>44</v>
      </c>
      <c r="C16" s="83">
        <v>0</v>
      </c>
      <c r="D16" s="83">
        <v>0</v>
      </c>
      <c r="E16" s="83">
        <v>0</v>
      </c>
      <c r="F16" s="83">
        <v>0</v>
      </c>
      <c r="G16" s="52">
        <f t="shared" si="1"/>
        <v>0</v>
      </c>
      <c r="H16" s="52"/>
      <c r="I16" s="83">
        <v>0</v>
      </c>
      <c r="J16" s="52"/>
      <c r="K16" s="83">
        <v>0</v>
      </c>
      <c r="L16" s="83">
        <v>0</v>
      </c>
      <c r="M16" s="83">
        <v>0</v>
      </c>
      <c r="N16" s="52">
        <f t="shared" si="2"/>
        <v>0</v>
      </c>
      <c r="O16" s="52"/>
      <c r="P16" s="52">
        <f t="shared" si="3"/>
        <v>0</v>
      </c>
      <c r="Q16" s="52"/>
      <c r="R16" s="83">
        <v>0</v>
      </c>
      <c r="S16" s="52"/>
      <c r="T16" s="52">
        <f t="shared" si="4"/>
        <v>0</v>
      </c>
      <c r="U16" s="94">
        <f t="shared" si="5"/>
        <v>104</v>
      </c>
    </row>
    <row r="17" spans="1:22" s="53" customFormat="1" x14ac:dyDescent="0.35">
      <c r="A17" s="94">
        <f t="shared" si="0"/>
        <v>105</v>
      </c>
      <c r="B17" s="51" t="s">
        <v>45</v>
      </c>
      <c r="C17" s="83">
        <v>0</v>
      </c>
      <c r="D17" s="83">
        <v>0</v>
      </c>
      <c r="E17" s="83">
        <v>0</v>
      </c>
      <c r="F17" s="83">
        <v>0</v>
      </c>
      <c r="G17" s="52">
        <f t="shared" si="1"/>
        <v>0</v>
      </c>
      <c r="H17" s="52"/>
      <c r="I17" s="83">
        <v>0</v>
      </c>
      <c r="J17" s="52"/>
      <c r="K17" s="83">
        <v>0</v>
      </c>
      <c r="L17" s="83">
        <v>0</v>
      </c>
      <c r="M17" s="83">
        <v>0</v>
      </c>
      <c r="N17" s="52">
        <f t="shared" si="2"/>
        <v>0</v>
      </c>
      <c r="O17" s="52"/>
      <c r="P17" s="52">
        <f t="shared" si="3"/>
        <v>0</v>
      </c>
      <c r="Q17" s="52"/>
      <c r="R17" s="83">
        <v>0</v>
      </c>
      <c r="S17" s="52"/>
      <c r="T17" s="52">
        <f t="shared" si="4"/>
        <v>0</v>
      </c>
      <c r="U17" s="94">
        <f t="shared" si="5"/>
        <v>105</v>
      </c>
    </row>
    <row r="18" spans="1:22" s="53" customFormat="1" x14ac:dyDescent="0.35">
      <c r="A18" s="94">
        <f t="shared" si="0"/>
        <v>106</v>
      </c>
      <c r="B18" s="51" t="s">
        <v>46</v>
      </c>
      <c r="C18" s="83">
        <v>3024147</v>
      </c>
      <c r="D18" s="83">
        <v>5546334</v>
      </c>
      <c r="E18" s="83">
        <v>73946</v>
      </c>
      <c r="F18" s="83">
        <v>30729</v>
      </c>
      <c r="G18" s="52">
        <f t="shared" si="1"/>
        <v>8675156</v>
      </c>
      <c r="H18" s="52"/>
      <c r="I18" s="83">
        <v>16312173</v>
      </c>
      <c r="J18" s="52"/>
      <c r="K18" s="83">
        <v>12387208.683749348</v>
      </c>
      <c r="L18" s="83">
        <v>11886375.2077174</v>
      </c>
      <c r="M18" s="83">
        <v>20407759.108533252</v>
      </c>
      <c r="N18" s="52">
        <f t="shared" si="2"/>
        <v>44681343</v>
      </c>
      <c r="O18" s="52"/>
      <c r="P18" s="52">
        <f t="shared" si="3"/>
        <v>69668672</v>
      </c>
      <c r="Q18" s="52"/>
      <c r="R18" s="83">
        <v>33911954</v>
      </c>
      <c r="S18" s="52"/>
      <c r="T18" s="52">
        <f t="shared" si="4"/>
        <v>103580626</v>
      </c>
      <c r="U18" s="94">
        <f t="shared" si="5"/>
        <v>106</v>
      </c>
    </row>
    <row r="19" spans="1:22" s="53" customFormat="1" x14ac:dyDescent="0.35">
      <c r="A19" s="94">
        <f t="shared" si="0"/>
        <v>107</v>
      </c>
      <c r="B19" s="51" t="s">
        <v>47</v>
      </c>
      <c r="C19" s="83">
        <v>4213208</v>
      </c>
      <c r="D19" s="83">
        <v>7727091</v>
      </c>
      <c r="E19" s="83">
        <v>103020</v>
      </c>
      <c r="F19" s="83">
        <v>42812</v>
      </c>
      <c r="G19" s="52">
        <f t="shared" si="1"/>
        <v>12086131</v>
      </c>
      <c r="H19" s="52"/>
      <c r="I19" s="83">
        <v>22725939</v>
      </c>
      <c r="J19" s="52"/>
      <c r="K19" s="83">
        <v>17257721.894724831</v>
      </c>
      <c r="L19" s="83">
        <v>16559966.244877204</v>
      </c>
      <c r="M19" s="83">
        <v>30807540.860397968</v>
      </c>
      <c r="N19" s="52">
        <f t="shared" si="2"/>
        <v>64625229</v>
      </c>
      <c r="O19" s="52"/>
      <c r="P19" s="52">
        <f t="shared" si="3"/>
        <v>99437299</v>
      </c>
      <c r="Q19" s="52"/>
      <c r="R19" s="83">
        <v>49189494</v>
      </c>
      <c r="S19" s="52"/>
      <c r="T19" s="52">
        <f t="shared" si="4"/>
        <v>148626793</v>
      </c>
      <c r="U19" s="94">
        <f t="shared" si="5"/>
        <v>107</v>
      </c>
    </row>
    <row r="20" spans="1:22" s="53" customFormat="1" x14ac:dyDescent="0.35">
      <c r="A20" s="94">
        <f t="shared" si="0"/>
        <v>108</v>
      </c>
      <c r="B20" s="51" t="s">
        <v>48</v>
      </c>
      <c r="C20" s="83">
        <v>44482793</v>
      </c>
      <c r="D20" s="83">
        <v>81582161</v>
      </c>
      <c r="E20" s="83">
        <v>1087683</v>
      </c>
      <c r="F20" s="83">
        <v>452006</v>
      </c>
      <c r="G20" s="52">
        <f t="shared" si="1"/>
        <v>127604643</v>
      </c>
      <c r="H20" s="52"/>
      <c r="I20" s="83">
        <v>239939100</v>
      </c>
      <c r="J20" s="52"/>
      <c r="K20" s="83">
        <v>182205989.59787214</v>
      </c>
      <c r="L20" s="83">
        <v>174839127.42141914</v>
      </c>
      <c r="M20" s="83">
        <v>356076822.98070872</v>
      </c>
      <c r="N20" s="52">
        <f t="shared" si="2"/>
        <v>713121940</v>
      </c>
      <c r="O20" s="52"/>
      <c r="P20" s="52">
        <f t="shared" si="3"/>
        <v>1080665683</v>
      </c>
      <c r="Q20" s="52"/>
      <c r="R20" s="83">
        <v>543226194</v>
      </c>
      <c r="S20" s="52"/>
      <c r="T20" s="52">
        <f t="shared" si="4"/>
        <v>1623891877</v>
      </c>
      <c r="U20" s="94">
        <f t="shared" si="5"/>
        <v>108</v>
      </c>
    </row>
    <row r="21" spans="1:22" s="53" customFormat="1" x14ac:dyDescent="0.35">
      <c r="A21" s="94">
        <f t="shared" si="0"/>
        <v>109</v>
      </c>
      <c r="B21" s="51" t="s">
        <v>49</v>
      </c>
      <c r="C21" s="83">
        <v>2994458</v>
      </c>
      <c r="D21" s="83">
        <v>5491885</v>
      </c>
      <c r="E21" s="83">
        <v>73220</v>
      </c>
      <c r="F21" s="83">
        <v>30428</v>
      </c>
      <c r="G21" s="52">
        <f>SUM(C21:F21)</f>
        <v>8589991</v>
      </c>
      <c r="H21" s="52"/>
      <c r="I21" s="83">
        <v>16152034</v>
      </c>
      <c r="J21" s="52"/>
      <c r="K21" s="83">
        <v>12265601.581429293</v>
      </c>
      <c r="L21" s="83">
        <v>11769684.863427347</v>
      </c>
      <c r="M21" s="83">
        <v>31152308.55514336</v>
      </c>
      <c r="N21" s="52">
        <f t="shared" si="2"/>
        <v>55187595</v>
      </c>
      <c r="O21" s="52"/>
      <c r="P21" s="52">
        <f t="shared" si="3"/>
        <v>79929620</v>
      </c>
      <c r="Q21" s="52"/>
      <c r="R21" s="83">
        <v>42533950</v>
      </c>
      <c r="S21" s="52"/>
      <c r="T21" s="52">
        <f t="shared" si="4"/>
        <v>122463570</v>
      </c>
      <c r="U21" s="94">
        <f t="shared" si="5"/>
        <v>109</v>
      </c>
    </row>
    <row r="22" spans="1:22" s="53" customFormat="1" x14ac:dyDescent="0.35">
      <c r="A22" s="94">
        <f t="shared" si="0"/>
        <v>110</v>
      </c>
      <c r="B22" s="31" t="s">
        <v>50</v>
      </c>
      <c r="C22" s="54">
        <f>SUM(C12:C21)</f>
        <v>104637336</v>
      </c>
      <c r="D22" s="54">
        <f>SUM(D12:D21)</f>
        <v>191906567</v>
      </c>
      <c r="E22" s="54">
        <f t="shared" ref="E22:T22" si="6">SUM(E12:E21)</f>
        <v>2558568</v>
      </c>
      <c r="F22" s="54">
        <f t="shared" si="6"/>
        <v>1063258</v>
      </c>
      <c r="G22" s="54">
        <f t="shared" si="6"/>
        <v>300165729</v>
      </c>
      <c r="H22" s="54"/>
      <c r="I22" s="54">
        <f>SUM(I12:I21)</f>
        <v>564411237</v>
      </c>
      <c r="J22" s="54"/>
      <c r="K22" s="54">
        <f>SUM(K12:K21)</f>
        <v>428605043.16760737</v>
      </c>
      <c r="L22" s="54">
        <f>SUM(L12:L21)</f>
        <v>411275896.69927788</v>
      </c>
      <c r="M22" s="54">
        <f t="shared" ref="M22:N22" si="7">SUM(M12:M21)</f>
        <v>677619020.13311481</v>
      </c>
      <c r="N22" s="54">
        <f t="shared" si="7"/>
        <v>1517499960</v>
      </c>
      <c r="O22" s="54"/>
      <c r="P22" s="54">
        <f t="shared" si="6"/>
        <v>2382076926</v>
      </c>
      <c r="Q22" s="54"/>
      <c r="R22" s="54">
        <f t="shared" si="6"/>
        <v>1287587675</v>
      </c>
      <c r="S22" s="54">
        <f t="shared" si="6"/>
        <v>0</v>
      </c>
      <c r="T22" s="54">
        <f t="shared" si="6"/>
        <v>3669664601</v>
      </c>
      <c r="U22" s="94">
        <f t="shared" si="5"/>
        <v>110</v>
      </c>
      <c r="V22" s="55"/>
    </row>
    <row r="23" spans="1:22" s="53" customFormat="1" ht="6.75" customHeight="1" x14ac:dyDescent="0.35">
      <c r="A23" s="94"/>
      <c r="B23" s="31"/>
      <c r="C23" s="52"/>
      <c r="D23" s="52"/>
      <c r="E23" s="52"/>
      <c r="F23" s="52"/>
      <c r="G23" s="52"/>
      <c r="H23" s="52"/>
      <c r="I23" s="52"/>
      <c r="J23" s="90"/>
      <c r="K23" s="52"/>
      <c r="L23" s="52"/>
      <c r="M23" s="52"/>
      <c r="N23" s="52"/>
      <c r="O23" s="52"/>
      <c r="P23" s="52"/>
      <c r="Q23" s="52"/>
      <c r="R23" s="52"/>
      <c r="S23" s="52"/>
      <c r="T23" s="52"/>
      <c r="U23" s="94"/>
    </row>
    <row r="24" spans="1:22" s="53" customFormat="1" x14ac:dyDescent="0.35">
      <c r="A24" s="94"/>
      <c r="B24" s="63" t="s">
        <v>51</v>
      </c>
      <c r="C24" s="52"/>
      <c r="D24" s="52"/>
      <c r="E24" s="52"/>
      <c r="F24" s="52"/>
      <c r="G24" s="52"/>
      <c r="H24" s="52"/>
      <c r="I24" s="52"/>
      <c r="J24" s="52"/>
      <c r="K24" s="52"/>
      <c r="L24" s="52"/>
      <c r="M24" s="52"/>
      <c r="N24" s="52"/>
      <c r="O24" s="52"/>
      <c r="P24" s="52"/>
      <c r="Q24" s="52"/>
      <c r="R24" s="52"/>
      <c r="S24" s="52"/>
      <c r="T24" s="52"/>
      <c r="U24" s="94"/>
    </row>
    <row r="25" spans="1:22" s="53" customFormat="1" x14ac:dyDescent="0.35">
      <c r="A25" s="94">
        <f>A22+1</f>
        <v>111</v>
      </c>
      <c r="B25" s="51" t="s">
        <v>52</v>
      </c>
      <c r="C25" s="83">
        <v>6744168</v>
      </c>
      <c r="D25" s="83">
        <v>12368914</v>
      </c>
      <c r="E25" s="83">
        <v>164907</v>
      </c>
      <c r="F25" s="83">
        <v>68530</v>
      </c>
      <c r="G25" s="52">
        <f>SUM(C25:F25)</f>
        <v>19346519</v>
      </c>
      <c r="H25" s="52"/>
      <c r="I25" s="83">
        <v>36377880</v>
      </c>
      <c r="J25" s="52"/>
      <c r="K25" s="83">
        <v>27624791.531304568</v>
      </c>
      <c r="L25" s="83">
        <v>26507879.665160604</v>
      </c>
      <c r="M25" s="83">
        <v>40841773.803534828</v>
      </c>
      <c r="N25" s="52">
        <f t="shared" ref="N25:N28" si="8">SUM(K25:M25)</f>
        <v>94974445</v>
      </c>
      <c r="O25" s="52"/>
      <c r="P25" s="52">
        <f t="shared" ref="P25:P28" si="9">N25+I25+G25</f>
        <v>150698844</v>
      </c>
      <c r="Q25" s="52"/>
      <c r="R25" s="83">
        <v>71806599</v>
      </c>
      <c r="S25" s="52"/>
      <c r="T25" s="52">
        <f>+P25+R25</f>
        <v>222505443</v>
      </c>
      <c r="U25" s="94">
        <f>U22+1</f>
        <v>111</v>
      </c>
    </row>
    <row r="26" spans="1:22" s="53" customFormat="1" x14ac:dyDescent="0.35">
      <c r="A26" s="94">
        <f t="shared" ref="A26:A37" si="10">A25+1</f>
        <v>112</v>
      </c>
      <c r="B26" s="51" t="s">
        <v>53</v>
      </c>
      <c r="C26" s="83">
        <v>13270422</v>
      </c>
      <c r="D26" s="83">
        <v>24338169</v>
      </c>
      <c r="E26" s="83">
        <v>324485</v>
      </c>
      <c r="F26" s="83">
        <v>134846</v>
      </c>
      <c r="G26" s="52">
        <f>SUM(C26:F26)</f>
        <v>38067922</v>
      </c>
      <c r="H26" s="52"/>
      <c r="I26" s="83">
        <v>71580334</v>
      </c>
      <c r="J26" s="52"/>
      <c r="K26" s="83">
        <v>54356983.798651889</v>
      </c>
      <c r="L26" s="83">
        <v>52159249.19697316</v>
      </c>
      <c r="M26" s="83">
        <v>88497140.004374951</v>
      </c>
      <c r="N26" s="52">
        <f t="shared" si="8"/>
        <v>195013373</v>
      </c>
      <c r="O26" s="52"/>
      <c r="P26" s="52">
        <f t="shared" si="9"/>
        <v>304661629</v>
      </c>
      <c r="Q26" s="52"/>
      <c r="R26" s="83">
        <v>147947495</v>
      </c>
      <c r="S26" s="52"/>
      <c r="T26" s="52">
        <f>+P26+R26</f>
        <v>452609124</v>
      </c>
      <c r="U26" s="94">
        <f t="shared" ref="U26:U37" si="11">U25+1</f>
        <v>112</v>
      </c>
    </row>
    <row r="27" spans="1:22" s="53" customFormat="1" x14ac:dyDescent="0.35">
      <c r="A27" s="94">
        <f t="shared" si="10"/>
        <v>113</v>
      </c>
      <c r="B27" s="31" t="s">
        <v>54</v>
      </c>
      <c r="C27" s="83">
        <v>0</v>
      </c>
      <c r="D27" s="83">
        <v>0</v>
      </c>
      <c r="E27" s="83">
        <v>0</v>
      </c>
      <c r="F27" s="83">
        <v>0</v>
      </c>
      <c r="G27" s="52">
        <f>SUM(C27:F27)</f>
        <v>0</v>
      </c>
      <c r="H27" s="52"/>
      <c r="I27" s="83">
        <v>0</v>
      </c>
      <c r="J27" s="52"/>
      <c r="K27" s="83">
        <v>0</v>
      </c>
      <c r="L27" s="83">
        <v>0</v>
      </c>
      <c r="M27" s="83">
        <v>0</v>
      </c>
      <c r="N27" s="52">
        <f t="shared" si="8"/>
        <v>0</v>
      </c>
      <c r="O27" s="52"/>
      <c r="P27" s="52">
        <f t="shared" si="9"/>
        <v>0</v>
      </c>
      <c r="Q27" s="52"/>
      <c r="R27" s="83">
        <v>0</v>
      </c>
      <c r="S27" s="52"/>
      <c r="T27" s="52">
        <f>+P27+R27</f>
        <v>0</v>
      </c>
      <c r="U27" s="94">
        <f t="shared" si="11"/>
        <v>113</v>
      </c>
    </row>
    <row r="28" spans="1:22" s="53" customFormat="1" x14ac:dyDescent="0.35">
      <c r="A28" s="94">
        <f t="shared" si="10"/>
        <v>114</v>
      </c>
      <c r="B28" s="56" t="s">
        <v>55</v>
      </c>
      <c r="C28" s="83">
        <v>0</v>
      </c>
      <c r="D28" s="83">
        <v>0</v>
      </c>
      <c r="E28" s="83">
        <v>0</v>
      </c>
      <c r="F28" s="83">
        <v>0</v>
      </c>
      <c r="G28" s="52">
        <f>SUM(C28:F28)</f>
        <v>0</v>
      </c>
      <c r="H28" s="52"/>
      <c r="I28" s="83">
        <v>0</v>
      </c>
      <c r="J28" s="52"/>
      <c r="K28" s="83">
        <v>0</v>
      </c>
      <c r="L28" s="83">
        <v>0</v>
      </c>
      <c r="M28" s="83">
        <v>0</v>
      </c>
      <c r="N28" s="52">
        <f t="shared" si="8"/>
        <v>0</v>
      </c>
      <c r="O28" s="52"/>
      <c r="P28" s="52">
        <f t="shared" si="9"/>
        <v>0</v>
      </c>
      <c r="Q28" s="52"/>
      <c r="R28" s="83">
        <v>-862117</v>
      </c>
      <c r="S28" s="52"/>
      <c r="T28" s="52">
        <f>+P28+R28</f>
        <v>-862117</v>
      </c>
      <c r="U28" s="94">
        <f t="shared" si="11"/>
        <v>114</v>
      </c>
    </row>
    <row r="29" spans="1:22" s="53" customFormat="1" x14ac:dyDescent="0.35">
      <c r="A29" s="94">
        <f t="shared" si="10"/>
        <v>115</v>
      </c>
      <c r="B29" s="31" t="s">
        <v>50</v>
      </c>
      <c r="C29" s="54">
        <f>SUM(C25:C28)</f>
        <v>20014590</v>
      </c>
      <c r="D29" s="54">
        <f t="shared" ref="D29:T29" si="12">SUM(D25:D28)</f>
        <v>36707083</v>
      </c>
      <c r="E29" s="54">
        <f t="shared" si="12"/>
        <v>489392</v>
      </c>
      <c r="F29" s="54">
        <f t="shared" si="12"/>
        <v>203376</v>
      </c>
      <c r="G29" s="54">
        <f t="shared" si="12"/>
        <v>57414441</v>
      </c>
      <c r="H29" s="54"/>
      <c r="I29" s="54">
        <f t="shared" si="12"/>
        <v>107958214</v>
      </c>
      <c r="J29" s="54"/>
      <c r="K29" s="54">
        <f>SUM(K25:K28)</f>
        <v>81981775.329956457</v>
      </c>
      <c r="L29" s="54">
        <f>SUM(L25:L28)</f>
        <v>78667128.862133771</v>
      </c>
      <c r="M29" s="54">
        <f t="shared" ref="M29:N29" si="13">SUM(M25:M28)</f>
        <v>129338913.80790979</v>
      </c>
      <c r="N29" s="54">
        <f t="shared" si="13"/>
        <v>289987818</v>
      </c>
      <c r="O29" s="54"/>
      <c r="P29" s="54">
        <f t="shared" si="12"/>
        <v>455360473</v>
      </c>
      <c r="Q29" s="54"/>
      <c r="R29" s="54">
        <f t="shared" si="12"/>
        <v>218891977</v>
      </c>
      <c r="S29" s="54">
        <f t="shared" si="12"/>
        <v>0</v>
      </c>
      <c r="T29" s="54">
        <f t="shared" si="12"/>
        <v>674252450</v>
      </c>
      <c r="U29" s="94">
        <f t="shared" si="11"/>
        <v>115</v>
      </c>
      <c r="V29" s="55"/>
    </row>
    <row r="30" spans="1:22" s="53" customFormat="1" ht="6.75" customHeight="1" x14ac:dyDescent="0.35">
      <c r="A30" s="94"/>
      <c r="B30" s="31"/>
      <c r="C30" s="52"/>
      <c r="D30" s="52"/>
      <c r="E30" s="52"/>
      <c r="F30" s="52"/>
      <c r="G30" s="52"/>
      <c r="H30" s="52"/>
      <c r="I30" s="52"/>
      <c r="J30" s="52"/>
      <c r="K30" s="52"/>
      <c r="L30" s="52"/>
      <c r="M30" s="52"/>
      <c r="N30" s="52"/>
      <c r="O30" s="52"/>
      <c r="P30" s="52"/>
      <c r="Q30" s="52"/>
      <c r="R30" s="52"/>
      <c r="S30" s="52"/>
      <c r="T30" s="52"/>
      <c r="U30" s="94"/>
    </row>
    <row r="31" spans="1:22" s="53" customFormat="1" x14ac:dyDescent="0.35">
      <c r="A31" s="94"/>
      <c r="B31" s="63" t="s">
        <v>56</v>
      </c>
      <c r="C31" s="52"/>
      <c r="D31" s="52"/>
      <c r="E31" s="52"/>
      <c r="F31" s="52"/>
      <c r="G31" s="52"/>
      <c r="H31" s="52"/>
      <c r="I31" s="52"/>
      <c r="J31" s="52"/>
      <c r="K31" s="52"/>
      <c r="L31" s="52"/>
      <c r="M31" s="52"/>
      <c r="N31" s="52"/>
      <c r="O31" s="52"/>
      <c r="P31" s="52"/>
      <c r="Q31" s="52"/>
      <c r="R31" s="52"/>
      <c r="S31" s="52"/>
      <c r="T31" s="52"/>
      <c r="U31" s="94"/>
    </row>
    <row r="32" spans="1:22" s="53" customFormat="1" x14ac:dyDescent="0.35">
      <c r="A32" s="94">
        <f>A29+1</f>
        <v>116</v>
      </c>
      <c r="B32" s="31" t="s">
        <v>57</v>
      </c>
      <c r="C32" s="83">
        <v>3102580</v>
      </c>
      <c r="D32" s="83">
        <v>5690183</v>
      </c>
      <c r="E32" s="83">
        <v>75864</v>
      </c>
      <c r="F32" s="83">
        <v>31526</v>
      </c>
      <c r="G32" s="52">
        <f>SUM(C32:F32)</f>
        <v>8900153</v>
      </c>
      <c r="H32" s="52"/>
      <c r="I32" s="83">
        <v>16735243</v>
      </c>
      <c r="J32" s="52"/>
      <c r="K32" s="83">
        <v>12708481.270374127</v>
      </c>
      <c r="L32" s="83">
        <v>12194658.260507639</v>
      </c>
      <c r="M32" s="83">
        <v>9310393.4691182338</v>
      </c>
      <c r="N32" s="52">
        <f t="shared" ref="N32:N36" si="14">SUM(K32:M32)</f>
        <v>34213533</v>
      </c>
      <c r="O32" s="52"/>
      <c r="P32" s="52">
        <f t="shared" ref="P32:P36" si="15">N32+I32+G32</f>
        <v>59848929</v>
      </c>
      <c r="Q32" s="52"/>
      <c r="R32" s="83">
        <v>0</v>
      </c>
      <c r="S32" s="52"/>
      <c r="T32" s="52">
        <f t="shared" ref="T32:T36" si="16">+P32+R32</f>
        <v>59848929</v>
      </c>
      <c r="U32" s="94">
        <f>U29+1</f>
        <v>116</v>
      </c>
    </row>
    <row r="33" spans="1:26" s="53" customFormat="1" x14ac:dyDescent="0.35">
      <c r="A33" s="94">
        <f t="shared" si="10"/>
        <v>117</v>
      </c>
      <c r="B33" s="31" t="s">
        <v>58</v>
      </c>
      <c r="C33" s="83">
        <v>390</v>
      </c>
      <c r="D33" s="83">
        <v>716</v>
      </c>
      <c r="E33" s="83">
        <v>10</v>
      </c>
      <c r="F33" s="83">
        <v>4</v>
      </c>
      <c r="G33" s="52">
        <f>SUM(C33:F33)</f>
        <v>1120</v>
      </c>
      <c r="H33" s="52"/>
      <c r="I33" s="83">
        <v>2105</v>
      </c>
      <c r="J33" s="52"/>
      <c r="K33" s="83">
        <v>1598.0994527162502</v>
      </c>
      <c r="L33" s="83">
        <v>1533.4858884837654</v>
      </c>
      <c r="M33" s="83">
        <v>1171.4146587999844</v>
      </c>
      <c r="N33" s="52">
        <f t="shared" si="14"/>
        <v>4303</v>
      </c>
      <c r="O33" s="52"/>
      <c r="P33" s="52">
        <f t="shared" si="15"/>
        <v>7528</v>
      </c>
      <c r="Q33" s="52"/>
      <c r="R33" s="83">
        <v>0</v>
      </c>
      <c r="S33" s="52"/>
      <c r="T33" s="52">
        <f t="shared" si="16"/>
        <v>7528</v>
      </c>
      <c r="U33" s="94">
        <f t="shared" si="11"/>
        <v>117</v>
      </c>
    </row>
    <row r="34" spans="1:26" s="53" customFormat="1" x14ac:dyDescent="0.35">
      <c r="A34" s="94">
        <f t="shared" si="10"/>
        <v>118</v>
      </c>
      <c r="B34" s="57" t="s">
        <v>59</v>
      </c>
      <c r="C34" s="83">
        <v>0</v>
      </c>
      <c r="D34" s="83">
        <v>0</v>
      </c>
      <c r="E34" s="83">
        <v>0</v>
      </c>
      <c r="F34" s="83">
        <v>0</v>
      </c>
      <c r="G34" s="52">
        <f>SUM(C34:F34)</f>
        <v>0</v>
      </c>
      <c r="H34" s="52"/>
      <c r="I34" s="83">
        <v>0</v>
      </c>
      <c r="J34" s="52"/>
      <c r="K34" s="83">
        <v>0</v>
      </c>
      <c r="L34" s="83">
        <v>0</v>
      </c>
      <c r="M34" s="83">
        <v>0</v>
      </c>
      <c r="N34" s="52">
        <f t="shared" si="14"/>
        <v>0</v>
      </c>
      <c r="O34" s="52"/>
      <c r="P34" s="52">
        <f t="shared" si="15"/>
        <v>0</v>
      </c>
      <c r="Q34" s="52"/>
      <c r="R34" s="83">
        <v>0</v>
      </c>
      <c r="S34" s="52"/>
      <c r="T34" s="52">
        <f t="shared" si="16"/>
        <v>0</v>
      </c>
      <c r="U34" s="94">
        <f t="shared" si="11"/>
        <v>118</v>
      </c>
    </row>
    <row r="35" spans="1:26" s="53" customFormat="1" x14ac:dyDescent="0.35">
      <c r="A35" s="94">
        <f t="shared" si="10"/>
        <v>119</v>
      </c>
      <c r="B35" s="56" t="s">
        <v>60</v>
      </c>
      <c r="C35" s="83">
        <v>0</v>
      </c>
      <c r="D35" s="83">
        <v>0</v>
      </c>
      <c r="E35" s="83">
        <v>0</v>
      </c>
      <c r="F35" s="83">
        <v>0</v>
      </c>
      <c r="G35" s="52">
        <f>SUM(C35:F35)</f>
        <v>0</v>
      </c>
      <c r="H35" s="52"/>
      <c r="I35" s="83">
        <v>0</v>
      </c>
      <c r="J35" s="52"/>
      <c r="K35" s="83">
        <v>0</v>
      </c>
      <c r="L35" s="83">
        <v>0</v>
      </c>
      <c r="M35" s="83">
        <v>0</v>
      </c>
      <c r="N35" s="52">
        <f t="shared" si="14"/>
        <v>0</v>
      </c>
      <c r="O35" s="52"/>
      <c r="P35" s="52">
        <f t="shared" si="15"/>
        <v>0</v>
      </c>
      <c r="Q35" s="52"/>
      <c r="R35" s="83">
        <v>0</v>
      </c>
      <c r="S35" s="52"/>
      <c r="T35" s="52">
        <f t="shared" si="16"/>
        <v>0</v>
      </c>
      <c r="U35" s="94">
        <f t="shared" si="11"/>
        <v>119</v>
      </c>
    </row>
    <row r="36" spans="1:26" s="53" customFormat="1" x14ac:dyDescent="0.35">
      <c r="A36" s="94">
        <f t="shared" si="10"/>
        <v>120</v>
      </c>
      <c r="B36" s="56" t="s">
        <v>55</v>
      </c>
      <c r="C36" s="83">
        <v>0</v>
      </c>
      <c r="D36" s="83">
        <v>0</v>
      </c>
      <c r="E36" s="83">
        <v>0</v>
      </c>
      <c r="F36" s="83">
        <v>0</v>
      </c>
      <c r="G36" s="52">
        <f>SUM(C36:F36)</f>
        <v>0</v>
      </c>
      <c r="H36" s="52"/>
      <c r="I36" s="83">
        <v>0</v>
      </c>
      <c r="J36" s="52"/>
      <c r="K36" s="83">
        <v>0</v>
      </c>
      <c r="L36" s="83">
        <v>0</v>
      </c>
      <c r="M36" s="83">
        <v>0</v>
      </c>
      <c r="N36" s="52">
        <f t="shared" si="14"/>
        <v>0</v>
      </c>
      <c r="O36" s="52"/>
      <c r="P36" s="52">
        <f t="shared" si="15"/>
        <v>0</v>
      </c>
      <c r="Q36" s="52"/>
      <c r="R36" s="83">
        <v>77962932</v>
      </c>
      <c r="S36" s="52"/>
      <c r="T36" s="52">
        <f t="shared" si="16"/>
        <v>77962932</v>
      </c>
      <c r="U36" s="94">
        <f t="shared" si="11"/>
        <v>120</v>
      </c>
    </row>
    <row r="37" spans="1:26" s="53" customFormat="1" x14ac:dyDescent="0.35">
      <c r="A37" s="94">
        <f t="shared" si="10"/>
        <v>121</v>
      </c>
      <c r="B37" s="31" t="s">
        <v>50</v>
      </c>
      <c r="C37" s="54">
        <f>SUM(C32:C36)</f>
        <v>3102970</v>
      </c>
      <c r="D37" s="54">
        <f t="shared" ref="D37:T37" si="17">SUM(D32:D36)</f>
        <v>5690899</v>
      </c>
      <c r="E37" s="54">
        <f t="shared" si="17"/>
        <v>75874</v>
      </c>
      <c r="F37" s="54">
        <f t="shared" si="17"/>
        <v>31530</v>
      </c>
      <c r="G37" s="54">
        <f t="shared" si="17"/>
        <v>8901273</v>
      </c>
      <c r="H37" s="54"/>
      <c r="I37" s="54">
        <f t="shared" si="17"/>
        <v>16737348</v>
      </c>
      <c r="J37" s="54"/>
      <c r="K37" s="54">
        <f>SUM(K32:K36)</f>
        <v>12710079.369826842</v>
      </c>
      <c r="L37" s="54">
        <f>SUM(L32:L36)</f>
        <v>12196191.746396123</v>
      </c>
      <c r="M37" s="54">
        <f t="shared" ref="M37:N37" si="18">SUM(M32:M36)</f>
        <v>9311564.8837770335</v>
      </c>
      <c r="N37" s="54">
        <f t="shared" si="18"/>
        <v>34217836</v>
      </c>
      <c r="O37" s="54"/>
      <c r="P37" s="54">
        <f t="shared" si="17"/>
        <v>59856457</v>
      </c>
      <c r="Q37" s="54"/>
      <c r="R37" s="54">
        <f t="shared" si="17"/>
        <v>77962932</v>
      </c>
      <c r="S37" s="54">
        <f t="shared" si="17"/>
        <v>0</v>
      </c>
      <c r="T37" s="54">
        <f t="shared" si="17"/>
        <v>137819389</v>
      </c>
      <c r="U37" s="94">
        <f t="shared" si="11"/>
        <v>121</v>
      </c>
      <c r="V37" s="55"/>
    </row>
    <row r="38" spans="1:26" s="53" customFormat="1" ht="6.75" customHeight="1" x14ac:dyDescent="0.35">
      <c r="A38" s="94"/>
      <c r="B38" s="31"/>
      <c r="C38" s="52"/>
      <c r="D38" s="52"/>
      <c r="E38" s="52"/>
      <c r="F38" s="52"/>
      <c r="G38" s="52"/>
      <c r="H38" s="52"/>
      <c r="I38" s="52"/>
      <c r="J38" s="52"/>
      <c r="K38" s="52"/>
      <c r="L38" s="52"/>
      <c r="M38" s="52"/>
      <c r="N38" s="52"/>
      <c r="O38" s="52"/>
      <c r="P38" s="52"/>
      <c r="Q38" s="52"/>
      <c r="R38" s="52"/>
      <c r="S38" s="52"/>
      <c r="T38" s="52"/>
      <c r="U38" s="94"/>
    </row>
    <row r="39" spans="1:26" s="53" customFormat="1" ht="15" thickBot="1" x14ac:dyDescent="0.4">
      <c r="A39" s="94">
        <f>A37+1</f>
        <v>122</v>
      </c>
      <c r="B39" s="58" t="s">
        <v>61</v>
      </c>
      <c r="C39" s="81">
        <f>C37+C29+C22</f>
        <v>127754896</v>
      </c>
      <c r="D39" s="81">
        <f t="shared" ref="D39:I39" si="19">D37+D29+D22</f>
        <v>234304549</v>
      </c>
      <c r="E39" s="81">
        <f t="shared" si="19"/>
        <v>3123834</v>
      </c>
      <c r="F39" s="81">
        <f t="shared" si="19"/>
        <v>1298164</v>
      </c>
      <c r="G39" s="81">
        <f t="shared" si="19"/>
        <v>366481443</v>
      </c>
      <c r="H39" s="81"/>
      <c r="I39" s="81">
        <f t="shared" si="19"/>
        <v>689106799</v>
      </c>
      <c r="J39" s="81"/>
      <c r="K39" s="81">
        <f t="shared" ref="K39:N39" si="20">K22+K29+K37</f>
        <v>523296897.86739069</v>
      </c>
      <c r="L39" s="81">
        <f t="shared" ref="L39" si="21">L22+L29+L37</f>
        <v>502139217.30780774</v>
      </c>
      <c r="M39" s="81">
        <f t="shared" si="20"/>
        <v>816269498.82480156</v>
      </c>
      <c r="N39" s="81">
        <f t="shared" si="20"/>
        <v>1841705614</v>
      </c>
      <c r="O39" s="81"/>
      <c r="P39" s="81">
        <f>P37+P29+P22</f>
        <v>2897293856</v>
      </c>
      <c r="Q39" s="81"/>
      <c r="R39" s="81">
        <f>R37+R29+R22</f>
        <v>1584442584</v>
      </c>
      <c r="S39" s="81">
        <f t="shared" ref="S39:T39" si="22">S37+S29+S22</f>
        <v>0</v>
      </c>
      <c r="T39" s="81">
        <f t="shared" si="22"/>
        <v>4481736440</v>
      </c>
      <c r="U39" s="94">
        <f>U37+1</f>
        <v>122</v>
      </c>
    </row>
    <row r="40" spans="1:26" s="53" customFormat="1" ht="15" thickTop="1" x14ac:dyDescent="0.35">
      <c r="A40" s="50"/>
    </row>
    <row r="41" spans="1:26" s="53" customFormat="1" x14ac:dyDescent="0.35">
      <c r="A41" s="50"/>
      <c r="B41" s="22" t="s">
        <v>90</v>
      </c>
    </row>
    <row r="42" spans="1:26" s="53" customFormat="1" x14ac:dyDescent="0.35">
      <c r="A42" s="50"/>
      <c r="B42" s="9" t="s">
        <v>366</v>
      </c>
      <c r="C42" s="9"/>
      <c r="D42" s="9"/>
      <c r="E42" s="9"/>
      <c r="F42" s="9"/>
      <c r="G42" s="9"/>
      <c r="H42" s="9"/>
      <c r="I42" s="9"/>
      <c r="J42" s="9"/>
      <c r="K42" s="9"/>
      <c r="L42" s="9"/>
      <c r="M42" s="9"/>
      <c r="N42" s="9"/>
      <c r="O42" s="9"/>
      <c r="P42" s="9"/>
      <c r="Q42" s="9"/>
      <c r="R42" s="9"/>
      <c r="S42" s="9"/>
      <c r="T42" s="9"/>
      <c r="U42" s="80"/>
      <c r="V42" s="80"/>
      <c r="W42" s="80"/>
      <c r="X42" s="80"/>
      <c r="Y42" s="80"/>
      <c r="Z42" s="80"/>
    </row>
    <row r="43" spans="1:26" s="53" customFormat="1" x14ac:dyDescent="0.35">
      <c r="A43" s="50"/>
    </row>
    <row r="44" spans="1:26" s="53" customFormat="1" x14ac:dyDescent="0.35">
      <c r="A44" s="50"/>
      <c r="C44" s="60"/>
    </row>
    <row r="45" spans="1:26" s="53" customFormat="1" x14ac:dyDescent="0.35">
      <c r="A45" s="50"/>
    </row>
    <row r="46" spans="1:26" s="53" customFormat="1" x14ac:dyDescent="0.35">
      <c r="A46" s="50"/>
    </row>
    <row r="47" spans="1:26" s="53" customFormat="1" x14ac:dyDescent="0.35">
      <c r="A47" s="50"/>
    </row>
    <row r="48" spans="1:26" s="53" customFormat="1" x14ac:dyDescent="0.35">
      <c r="A48" s="50"/>
    </row>
    <row r="49" spans="1:10" s="53" customFormat="1" x14ac:dyDescent="0.35">
      <c r="A49" s="50"/>
    </row>
    <row r="50" spans="1:10" s="53" customFormat="1" x14ac:dyDescent="0.35">
      <c r="A50" s="50"/>
    </row>
    <row r="51" spans="1:10" s="53" customFormat="1" x14ac:dyDescent="0.35">
      <c r="A51" s="50"/>
    </row>
    <row r="52" spans="1:10" s="53" customFormat="1" x14ac:dyDescent="0.35">
      <c r="A52" s="50"/>
    </row>
    <row r="53" spans="1:10" s="53" customFormat="1" x14ac:dyDescent="0.35">
      <c r="A53" s="50"/>
      <c r="B53" s="31"/>
    </row>
    <row r="54" spans="1:10" s="53" customFormat="1" x14ac:dyDescent="0.35">
      <c r="A54" s="50"/>
    </row>
    <row r="55" spans="1:10" s="53" customFormat="1" x14ac:dyDescent="0.35">
      <c r="A55" s="50"/>
    </row>
    <row r="56" spans="1:10" s="53" customFormat="1" x14ac:dyDescent="0.35">
      <c r="A56" s="50"/>
    </row>
    <row r="58" spans="1:10" x14ac:dyDescent="0.35">
      <c r="F58" s="53"/>
      <c r="G58" s="53"/>
      <c r="H58" s="53"/>
      <c r="I58" s="53"/>
      <c r="J58" s="53"/>
    </row>
    <row r="59" spans="1:10" x14ac:dyDescent="0.35">
      <c r="F59" s="53"/>
      <c r="G59" s="53"/>
      <c r="H59" s="53"/>
      <c r="I59" s="53"/>
      <c r="J59" s="53"/>
    </row>
  </sheetData>
  <mergeCells count="11">
    <mergeCell ref="B42:T42"/>
    <mergeCell ref="A1:T1"/>
    <mergeCell ref="A2:T2"/>
    <mergeCell ref="A3:T3"/>
    <mergeCell ref="A4:T4"/>
    <mergeCell ref="C9:G9"/>
    <mergeCell ref="I9:I10"/>
    <mergeCell ref="P9:P10"/>
    <mergeCell ref="R9:R10"/>
    <mergeCell ref="T9:T10"/>
    <mergeCell ref="K9:N9"/>
  </mergeCells>
  <pageMargins left="1" right="1" top="1" bottom="1" header="0.5" footer="0.5"/>
  <pageSetup scale="53" orientation="landscape" r:id="rId1"/>
  <headerFooter>
    <oddHeader>&amp;RDocket No. ER20-2878-000, et al.- Annual Update RY2024
&amp;F</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U71"/>
  <sheetViews>
    <sheetView showGridLines="0" tabSelected="1" view="pageBreakPreview" topLeftCell="A18" zoomScale="40" zoomScaleSheetLayoutView="40" workbookViewId="0">
      <selection activeCell="T39" sqref="T39:X39"/>
    </sheetView>
  </sheetViews>
  <sheetFormatPr defaultColWidth="9.1796875" defaultRowHeight="14.5" x14ac:dyDescent="0.35"/>
  <cols>
    <col min="1" max="1" width="4.7265625" style="87" bestFit="1" customWidth="1"/>
    <col min="2" max="2" width="15.54296875" style="31" customWidth="1"/>
    <col min="3" max="3" width="15.26953125" style="31" bestFit="1" customWidth="1"/>
    <col min="4" max="4" width="16.453125" style="31" customWidth="1"/>
    <col min="5" max="6" width="13.7265625" style="31" bestFit="1" customWidth="1"/>
    <col min="7" max="7" width="16.26953125" style="31" bestFit="1" customWidth="1"/>
    <col min="8" max="8" width="1" style="31" customWidth="1"/>
    <col min="9" max="9" width="16.26953125" style="31" bestFit="1" customWidth="1"/>
    <col min="10" max="10" width="1" style="31" customWidth="1"/>
    <col min="11" max="11" width="16.26953125" style="31" bestFit="1" customWidth="1"/>
    <col min="12" max="14" width="16.26953125" style="31" customWidth="1"/>
    <col min="15" max="15" width="1" style="31" customWidth="1"/>
    <col min="16" max="16" width="16.26953125" style="31" bestFit="1" customWidth="1"/>
    <col min="17" max="17" width="1" style="31" customWidth="1"/>
    <col min="18" max="18" width="16.26953125" style="31" bestFit="1" customWidth="1"/>
    <col min="19" max="19" width="1" style="31" customWidth="1"/>
    <col min="20" max="20" width="16.26953125" style="31" bestFit="1" customWidth="1"/>
    <col min="21" max="21" width="4.7265625" style="31" bestFit="1" customWidth="1"/>
    <col min="22" max="16384" width="9.1796875" style="31"/>
  </cols>
  <sheetData>
    <row r="1" spans="1:21" x14ac:dyDescent="0.35">
      <c r="A1" s="8" t="str">
        <f>ToC!A1</f>
        <v>Pacific Gas and Electric Company</v>
      </c>
      <c r="B1" s="8"/>
      <c r="C1" s="8"/>
      <c r="D1" s="8"/>
      <c r="E1" s="8"/>
      <c r="F1" s="8"/>
      <c r="G1" s="8"/>
      <c r="H1" s="7"/>
      <c r="I1" s="7"/>
      <c r="J1" s="7"/>
      <c r="K1" s="7"/>
      <c r="L1" s="7"/>
      <c r="M1" s="7"/>
      <c r="N1" s="7"/>
      <c r="O1" s="7"/>
      <c r="P1" s="7"/>
      <c r="Q1" s="7"/>
      <c r="R1" s="7"/>
      <c r="S1" s="7"/>
      <c r="T1" s="7"/>
    </row>
    <row r="2" spans="1:21" x14ac:dyDescent="0.35">
      <c r="A2" s="8" t="str">
        <f>ToC!A2</f>
        <v>WDT3 Rate Year 2023</v>
      </c>
      <c r="B2" s="8"/>
      <c r="C2" s="8"/>
      <c r="D2" s="8"/>
      <c r="E2" s="8"/>
      <c r="F2" s="8"/>
      <c r="G2" s="8"/>
      <c r="H2" s="8"/>
      <c r="I2" s="8"/>
      <c r="J2" s="8"/>
      <c r="K2" s="8"/>
      <c r="L2" s="8"/>
      <c r="M2" s="8"/>
      <c r="N2" s="8"/>
      <c r="O2" s="8"/>
      <c r="P2" s="8"/>
      <c r="Q2" s="8"/>
      <c r="R2" s="8"/>
      <c r="S2" s="8"/>
      <c r="T2" s="8"/>
    </row>
    <row r="3" spans="1:21" x14ac:dyDescent="0.35">
      <c r="A3" s="8" t="s">
        <v>124</v>
      </c>
      <c r="B3" s="8"/>
      <c r="C3" s="8"/>
      <c r="D3" s="8"/>
      <c r="E3" s="8"/>
      <c r="F3" s="8"/>
      <c r="G3" s="8"/>
      <c r="H3" s="7"/>
      <c r="I3" s="7"/>
      <c r="J3" s="7"/>
      <c r="K3" s="7"/>
      <c r="L3" s="7"/>
      <c r="M3" s="7"/>
      <c r="N3" s="7"/>
      <c r="O3" s="7"/>
      <c r="P3" s="7"/>
      <c r="Q3" s="7"/>
      <c r="R3" s="7"/>
      <c r="S3" s="7"/>
      <c r="T3" s="7"/>
    </row>
    <row r="4" spans="1:21" x14ac:dyDescent="0.35">
      <c r="A4" s="8" t="s">
        <v>133</v>
      </c>
      <c r="B4" s="8"/>
      <c r="C4" s="8"/>
      <c r="D4" s="8"/>
      <c r="E4" s="8"/>
      <c r="F4" s="8"/>
      <c r="G4" s="8"/>
      <c r="H4" s="7"/>
      <c r="I4" s="7"/>
      <c r="J4" s="7"/>
      <c r="K4" s="7"/>
      <c r="L4" s="7"/>
      <c r="M4" s="7"/>
      <c r="N4" s="7"/>
      <c r="O4" s="7"/>
      <c r="P4" s="7"/>
      <c r="Q4" s="7"/>
      <c r="R4" s="7"/>
      <c r="S4" s="7"/>
      <c r="T4" s="7"/>
    </row>
    <row r="5" spans="1:21" x14ac:dyDescent="0.35">
      <c r="B5" s="86" t="s">
        <v>121</v>
      </c>
      <c r="C5" s="86"/>
      <c r="D5" s="72" t="s">
        <v>87</v>
      </c>
      <c r="T5" s="20" t="str">
        <f>"Prior Year: "&amp;'1'!$G$5</f>
        <v>Prior Year: 2021</v>
      </c>
    </row>
    <row r="6" spans="1:21" ht="4.5" customHeight="1" x14ac:dyDescent="0.35"/>
    <row r="7" spans="1:21" x14ac:dyDescent="0.35">
      <c r="C7" s="71" t="s">
        <v>5</v>
      </c>
      <c r="D7" s="71" t="s">
        <v>6</v>
      </c>
      <c r="E7" s="71" t="s">
        <v>7</v>
      </c>
      <c r="F7" s="71" t="s">
        <v>8</v>
      </c>
      <c r="G7" s="71" t="s">
        <v>9</v>
      </c>
      <c r="H7" s="71"/>
      <c r="I7" s="71" t="s">
        <v>10</v>
      </c>
      <c r="J7" s="71"/>
      <c r="K7" s="71" t="s">
        <v>11</v>
      </c>
      <c r="L7" s="71" t="s">
        <v>12</v>
      </c>
      <c r="M7" s="71" t="s">
        <v>13</v>
      </c>
      <c r="N7" s="71" t="s">
        <v>14</v>
      </c>
      <c r="O7" s="71"/>
      <c r="P7" s="71" t="s">
        <v>15</v>
      </c>
      <c r="Q7" s="71"/>
      <c r="R7" s="71" t="s">
        <v>16</v>
      </c>
      <c r="S7" s="71"/>
      <c r="T7" s="71" t="s">
        <v>113</v>
      </c>
    </row>
    <row r="8" spans="1:21" ht="15" thickBot="1" x14ac:dyDescent="0.4">
      <c r="D8" s="72"/>
      <c r="E8" s="72"/>
      <c r="F8" s="72"/>
      <c r="G8" s="72" t="s">
        <v>115</v>
      </c>
      <c r="H8" s="72"/>
      <c r="I8" s="72"/>
      <c r="J8" s="72"/>
      <c r="K8" s="74"/>
      <c r="L8" s="74"/>
      <c r="M8" s="74"/>
      <c r="N8" s="72" t="s">
        <v>353</v>
      </c>
      <c r="O8" s="72"/>
      <c r="P8" s="74" t="s">
        <v>354</v>
      </c>
      <c r="Q8" s="74"/>
      <c r="R8" s="74"/>
      <c r="S8" s="72"/>
      <c r="T8" s="74" t="s">
        <v>356</v>
      </c>
    </row>
    <row r="9" spans="1:21" s="35" customFormat="1" ht="15" customHeight="1" x14ac:dyDescent="0.35">
      <c r="A9" s="33"/>
      <c r="B9" s="31"/>
      <c r="C9" s="4" t="s">
        <v>25</v>
      </c>
      <c r="D9" s="3"/>
      <c r="E9" s="3"/>
      <c r="F9" s="3"/>
      <c r="G9" s="2"/>
      <c r="H9" s="31"/>
      <c r="I9" s="1" t="s">
        <v>26</v>
      </c>
      <c r="K9" s="109" t="s">
        <v>346</v>
      </c>
      <c r="L9" s="110"/>
      <c r="M9" s="110"/>
      <c r="N9" s="111"/>
      <c r="O9" s="31"/>
      <c r="P9" s="107" t="s">
        <v>28</v>
      </c>
      <c r="Q9"/>
      <c r="R9" s="107" t="s">
        <v>29</v>
      </c>
      <c r="S9" s="31"/>
      <c r="T9" s="1" t="s">
        <v>31</v>
      </c>
    </row>
    <row r="10" spans="1:21" ht="29.5" thickBot="1" x14ac:dyDescent="0.4">
      <c r="C10" s="39" t="s">
        <v>32</v>
      </c>
      <c r="D10" s="40" t="s">
        <v>33</v>
      </c>
      <c r="E10" s="41" t="s">
        <v>34</v>
      </c>
      <c r="F10" s="41" t="s">
        <v>35</v>
      </c>
      <c r="G10" s="42" t="s">
        <v>22</v>
      </c>
      <c r="I10" s="106"/>
      <c r="K10" s="39" t="s">
        <v>350</v>
      </c>
      <c r="L10" s="40" t="s">
        <v>351</v>
      </c>
      <c r="M10" s="40" t="s">
        <v>347</v>
      </c>
      <c r="N10" s="42" t="s">
        <v>22</v>
      </c>
      <c r="P10" s="108"/>
      <c r="Q10"/>
      <c r="R10" s="108"/>
      <c r="T10" s="106"/>
    </row>
    <row r="11" spans="1:21" x14ac:dyDescent="0.35">
      <c r="A11" s="61" t="s">
        <v>89</v>
      </c>
      <c r="B11" s="62" t="s">
        <v>39</v>
      </c>
      <c r="C11" s="47"/>
      <c r="D11" s="47"/>
      <c r="E11" s="47"/>
      <c r="F11" s="47"/>
      <c r="G11" s="47"/>
      <c r="H11" s="48"/>
      <c r="I11" s="48"/>
      <c r="K11" s="87"/>
      <c r="L11" s="87"/>
      <c r="M11" s="87"/>
      <c r="N11" s="87"/>
      <c r="P11" s="87"/>
      <c r="Q11"/>
      <c r="R11" s="87"/>
      <c r="U11" s="61" t="s">
        <v>89</v>
      </c>
    </row>
    <row r="12" spans="1:21" s="53" customFormat="1" x14ac:dyDescent="0.35">
      <c r="A12" s="94">
        <v>100</v>
      </c>
      <c r="B12" s="51" t="s">
        <v>40</v>
      </c>
      <c r="C12" s="52">
        <f>'5'!C12+'4'!C12</f>
        <v>62045808.184619918</v>
      </c>
      <c r="D12" s="52">
        <f>'5'!D12+'4'!D12</f>
        <v>113793016.18538012</v>
      </c>
      <c r="E12" s="52">
        <f>'5'!E12+'4'!E12</f>
        <v>391681</v>
      </c>
      <c r="F12" s="52">
        <f>'5'!F12+'4'!F12</f>
        <v>162770</v>
      </c>
      <c r="G12" s="52">
        <f>SUM(C12:F12)</f>
        <v>176393275.37000003</v>
      </c>
      <c r="H12" s="52"/>
      <c r="I12" s="52">
        <f>'5'!I12+'4'!I12</f>
        <v>151488262.47999999</v>
      </c>
      <c r="J12" s="52"/>
      <c r="K12" s="52">
        <f>'5'!K12+'4'!K12</f>
        <v>253962360.68194062</v>
      </c>
      <c r="L12" s="52">
        <f>'5'!L12+'4'!L12</f>
        <v>243694280.50916699</v>
      </c>
      <c r="M12" s="52">
        <f>'5'!M12+'4'!M12</f>
        <v>68311372.918892384</v>
      </c>
      <c r="N12" s="52">
        <f>SUM(K12:M12)</f>
        <v>565968014.11000001</v>
      </c>
      <c r="O12" s="52"/>
      <c r="P12" s="52">
        <f>G12+I12+N12</f>
        <v>893849551.96000004</v>
      </c>
      <c r="Q12" s="52"/>
      <c r="R12" s="52">
        <f>'5'!R12+'4'!R12</f>
        <v>481230770.62</v>
      </c>
      <c r="S12" s="52"/>
      <c r="T12" s="52">
        <f t="shared" ref="T12:T21" si="0">+P12+R12</f>
        <v>1375080322.5799999</v>
      </c>
      <c r="U12" s="94">
        <v>100</v>
      </c>
    </row>
    <row r="13" spans="1:21" s="53" customFormat="1" x14ac:dyDescent="0.35">
      <c r="A13" s="94">
        <f t="shared" ref="A13:A22" si="1">+A12+1</f>
        <v>101</v>
      </c>
      <c r="B13" s="51" t="s">
        <v>41</v>
      </c>
      <c r="C13" s="52">
        <f>'5'!C13+'4'!C13</f>
        <v>85252561.170933068</v>
      </c>
      <c r="D13" s="52">
        <f>'5'!D13+'4'!D13</f>
        <v>135297488.86906698</v>
      </c>
      <c r="E13" s="52">
        <f>'5'!E13+'4'!E13</f>
        <v>541793</v>
      </c>
      <c r="F13" s="52">
        <f>'5'!F13+'4'!F13</f>
        <v>225152</v>
      </c>
      <c r="G13" s="52">
        <f t="shared" ref="G13:G21" si="2">SUM(C13:F13)</f>
        <v>221316995.04000005</v>
      </c>
      <c r="H13" s="52"/>
      <c r="I13" s="52">
        <f>'5'!I13+'4'!I13</f>
        <v>148036624.36000001</v>
      </c>
      <c r="J13" s="52"/>
      <c r="K13" s="52">
        <f>'5'!K13+'4'!K13</f>
        <v>136879810.79739916</v>
      </c>
      <c r="L13" s="52">
        <f>'5'!L13+'4'!L13</f>
        <v>131345554.19524857</v>
      </c>
      <c r="M13" s="52">
        <f>'5'!M13+'4'!M13</f>
        <v>144098293.33735228</v>
      </c>
      <c r="N13" s="52">
        <f t="shared" ref="N13:N21" si="3">SUM(K13:M13)</f>
        <v>412323658.33000004</v>
      </c>
      <c r="O13" s="52"/>
      <c r="P13" s="52">
        <f t="shared" ref="P13:P21" si="4">G13+I13+N13</f>
        <v>781677277.73000014</v>
      </c>
      <c r="Q13" s="52"/>
      <c r="R13" s="52">
        <f>'5'!R13+'4'!R13</f>
        <v>595143995.97000003</v>
      </c>
      <c r="S13" s="52"/>
      <c r="T13" s="52">
        <f t="shared" si="0"/>
        <v>1376821273.7000003</v>
      </c>
      <c r="U13" s="94">
        <f t="shared" ref="U13:U22" si="5">+U12+1</f>
        <v>101</v>
      </c>
    </row>
    <row r="14" spans="1:21" s="53" customFormat="1" x14ac:dyDescent="0.35">
      <c r="A14" s="94">
        <f t="shared" si="1"/>
        <v>102</v>
      </c>
      <c r="B14" s="51" t="s">
        <v>42</v>
      </c>
      <c r="C14" s="52">
        <f>'5'!C14+'4'!C14</f>
        <v>15364796.707155319</v>
      </c>
      <c r="D14" s="52">
        <f>'5'!D14+'4'!D14</f>
        <v>28179286.942844685</v>
      </c>
      <c r="E14" s="52">
        <f>'5'!E14+'4'!E14</f>
        <v>287225</v>
      </c>
      <c r="F14" s="52">
        <f>'5'!F14+'4'!F14</f>
        <v>119361</v>
      </c>
      <c r="G14" s="52">
        <f t="shared" si="2"/>
        <v>43950669.650000006</v>
      </c>
      <c r="H14" s="52"/>
      <c r="I14" s="52">
        <f>'5'!I14+'4'!I14</f>
        <v>72964205.829999998</v>
      </c>
      <c r="J14" s="52"/>
      <c r="K14" s="52">
        <f>'5'!K14+'4'!K14</f>
        <v>49015009.880294695</v>
      </c>
      <c r="L14" s="52">
        <f>'5'!L14+'4'!L14</f>
        <v>47033259.317854188</v>
      </c>
      <c r="M14" s="52">
        <f>'5'!M14+'4'!M14</f>
        <v>47581414.201851122</v>
      </c>
      <c r="N14" s="52">
        <f t="shared" si="3"/>
        <v>143629683.40000001</v>
      </c>
      <c r="O14" s="52"/>
      <c r="P14" s="52">
        <f t="shared" si="4"/>
        <v>260544558.88</v>
      </c>
      <c r="Q14" s="52"/>
      <c r="R14" s="52">
        <f>'5'!R14+'4'!R14</f>
        <v>108332286.65000001</v>
      </c>
      <c r="S14" s="52"/>
      <c r="T14" s="52">
        <f t="shared" si="0"/>
        <v>368876845.52999997</v>
      </c>
      <c r="U14" s="94">
        <f t="shared" si="5"/>
        <v>102</v>
      </c>
    </row>
    <row r="15" spans="1:21" s="53" customFormat="1" x14ac:dyDescent="0.35">
      <c r="A15" s="94">
        <f t="shared" si="1"/>
        <v>103</v>
      </c>
      <c r="B15" s="51" t="s">
        <v>43</v>
      </c>
      <c r="C15" s="52">
        <f>'5'!C15+'4'!C15</f>
        <v>0</v>
      </c>
      <c r="D15" s="52">
        <f>'5'!D15+'4'!D15</f>
        <v>0</v>
      </c>
      <c r="E15" s="52">
        <f>'5'!E15+'4'!E15</f>
        <v>0</v>
      </c>
      <c r="F15" s="52">
        <f>'5'!F15+'4'!F15</f>
        <v>0</v>
      </c>
      <c r="G15" s="52">
        <f t="shared" si="2"/>
        <v>0</v>
      </c>
      <c r="H15" s="52"/>
      <c r="I15" s="52">
        <f>'5'!I15+'4'!I15</f>
        <v>0</v>
      </c>
      <c r="J15" s="52"/>
      <c r="K15" s="52">
        <f>'5'!K15+'4'!K15</f>
        <v>0</v>
      </c>
      <c r="L15" s="52">
        <f>'5'!L15+'4'!L15</f>
        <v>0</v>
      </c>
      <c r="M15" s="52">
        <f>'5'!M15+'4'!M15</f>
        <v>1670663</v>
      </c>
      <c r="N15" s="52">
        <f t="shared" si="3"/>
        <v>1670663</v>
      </c>
      <c r="O15" s="52"/>
      <c r="P15" s="52">
        <f t="shared" si="4"/>
        <v>1670663</v>
      </c>
      <c r="Q15" s="52"/>
      <c r="R15" s="52">
        <f>'5'!R15+'4'!R15</f>
        <v>3315792.29</v>
      </c>
      <c r="S15" s="52"/>
      <c r="T15" s="52">
        <f t="shared" si="0"/>
        <v>4986455.29</v>
      </c>
      <c r="U15" s="94">
        <f t="shared" si="5"/>
        <v>103</v>
      </c>
    </row>
    <row r="16" spans="1:21" s="53" customFormat="1" x14ac:dyDescent="0.35">
      <c r="A16" s="94">
        <f t="shared" si="1"/>
        <v>104</v>
      </c>
      <c r="B16" s="51" t="s">
        <v>44</v>
      </c>
      <c r="C16" s="52">
        <f>'5'!C16+'4'!C16</f>
        <v>0</v>
      </c>
      <c r="D16" s="52">
        <f>'5'!D16+'4'!D16</f>
        <v>0</v>
      </c>
      <c r="E16" s="52">
        <f>'5'!E16+'4'!E16</f>
        <v>0</v>
      </c>
      <c r="F16" s="52">
        <f>'5'!F16+'4'!F16</f>
        <v>0</v>
      </c>
      <c r="G16" s="52">
        <f t="shared" si="2"/>
        <v>0</v>
      </c>
      <c r="H16" s="52"/>
      <c r="I16" s="52">
        <f>'5'!I16+'4'!I16</f>
        <v>61428077.50999999</v>
      </c>
      <c r="J16" s="52"/>
      <c r="K16" s="52">
        <f>'5'!K16+'4'!K16</f>
        <v>0</v>
      </c>
      <c r="L16" s="52">
        <f>'5'!L16+'4'!L16</f>
        <v>0</v>
      </c>
      <c r="M16" s="52">
        <f>'5'!M16+'4'!M16</f>
        <v>0</v>
      </c>
      <c r="N16" s="52">
        <f t="shared" si="3"/>
        <v>0</v>
      </c>
      <c r="O16" s="52"/>
      <c r="P16" s="52">
        <f t="shared" si="4"/>
        <v>61428077.50999999</v>
      </c>
      <c r="Q16" s="52"/>
      <c r="R16" s="52">
        <f>'5'!R16+'4'!R16</f>
        <v>0</v>
      </c>
      <c r="S16" s="52"/>
      <c r="T16" s="52">
        <f t="shared" si="0"/>
        <v>61428077.50999999</v>
      </c>
      <c r="U16" s="94">
        <f t="shared" si="5"/>
        <v>104</v>
      </c>
    </row>
    <row r="17" spans="1:21" s="53" customFormat="1" x14ac:dyDescent="0.35">
      <c r="A17" s="94">
        <f t="shared" si="1"/>
        <v>105</v>
      </c>
      <c r="B17" s="51" t="s">
        <v>45</v>
      </c>
      <c r="C17" s="52">
        <f>'5'!C17+'4'!C17</f>
        <v>0</v>
      </c>
      <c r="D17" s="52">
        <f>'5'!D17+'4'!D17</f>
        <v>0</v>
      </c>
      <c r="E17" s="52">
        <f>'5'!E17+'4'!E17</f>
        <v>0</v>
      </c>
      <c r="F17" s="52">
        <f>'5'!F17+'4'!F17</f>
        <v>0</v>
      </c>
      <c r="G17" s="52">
        <f t="shared" si="2"/>
        <v>0</v>
      </c>
      <c r="H17" s="52"/>
      <c r="I17" s="52">
        <f>'5'!I17+'4'!I17</f>
        <v>5750.91</v>
      </c>
      <c r="J17" s="52"/>
      <c r="K17" s="52">
        <f>'5'!K17+'4'!K17</f>
        <v>0</v>
      </c>
      <c r="L17" s="52">
        <f>'5'!L17+'4'!L17</f>
        <v>0</v>
      </c>
      <c r="M17" s="52">
        <f>'5'!M17+'4'!M17</f>
        <v>0</v>
      </c>
      <c r="N17" s="52">
        <f t="shared" si="3"/>
        <v>0</v>
      </c>
      <c r="O17" s="52"/>
      <c r="P17" s="52">
        <f t="shared" si="4"/>
        <v>5750.91</v>
      </c>
      <c r="Q17" s="52"/>
      <c r="R17" s="52">
        <f>'5'!R17+'4'!R17</f>
        <v>0</v>
      </c>
      <c r="S17" s="52"/>
      <c r="T17" s="52">
        <f t="shared" si="0"/>
        <v>5750.91</v>
      </c>
      <c r="U17" s="94">
        <f t="shared" si="5"/>
        <v>105</v>
      </c>
    </row>
    <row r="18" spans="1:21" s="53" customFormat="1" x14ac:dyDescent="0.35">
      <c r="A18" s="94">
        <f t="shared" si="1"/>
        <v>106</v>
      </c>
      <c r="B18" s="51" t="s">
        <v>46</v>
      </c>
      <c r="C18" s="52">
        <f>'5'!C18+'4'!C18</f>
        <v>3208509.8786343453</v>
      </c>
      <c r="D18" s="52">
        <f>'5'!D18+'4'!D18</f>
        <v>5671201.7413656544</v>
      </c>
      <c r="E18" s="52">
        <f>'5'!E18+'4'!E18</f>
        <v>73946</v>
      </c>
      <c r="F18" s="52">
        <f>'5'!F18+'4'!F18</f>
        <v>30729</v>
      </c>
      <c r="G18" s="52">
        <f t="shared" si="2"/>
        <v>8984386.6199999992</v>
      </c>
      <c r="H18" s="52"/>
      <c r="I18" s="52">
        <f>'5'!I18+'4'!I18</f>
        <v>17086891.399999999</v>
      </c>
      <c r="J18" s="52"/>
      <c r="K18" s="52">
        <f>'5'!K18+'4'!K18</f>
        <v>13600941.668769037</v>
      </c>
      <c r="L18" s="52">
        <f>'5'!L18+'4'!L18</f>
        <v>13051035.142836872</v>
      </c>
      <c r="M18" s="52">
        <f>'5'!M18+'4'!M18</f>
        <v>20523719.328394089</v>
      </c>
      <c r="N18" s="52">
        <f t="shared" si="3"/>
        <v>47175696.140000001</v>
      </c>
      <c r="O18" s="52"/>
      <c r="P18" s="52">
        <f t="shared" si="4"/>
        <v>73246974.159999996</v>
      </c>
      <c r="Q18" s="52"/>
      <c r="R18" s="52">
        <f>'5'!R18+'4'!R18</f>
        <v>36049035.979999997</v>
      </c>
      <c r="S18" s="52"/>
      <c r="T18" s="52">
        <f t="shared" si="0"/>
        <v>109296010.13999999</v>
      </c>
      <c r="U18" s="94">
        <f t="shared" si="5"/>
        <v>106</v>
      </c>
    </row>
    <row r="19" spans="1:21" s="53" customFormat="1" x14ac:dyDescent="0.35">
      <c r="A19" s="94">
        <f t="shared" si="1"/>
        <v>107</v>
      </c>
      <c r="B19" s="51" t="s">
        <v>47</v>
      </c>
      <c r="C19" s="52">
        <f>'5'!C19+'4'!C19</f>
        <v>4787737.4397286512</v>
      </c>
      <c r="D19" s="52">
        <f>'5'!D19+'4'!D19</f>
        <v>8665457.0102713499</v>
      </c>
      <c r="E19" s="52">
        <f>'5'!E19+'4'!E19</f>
        <v>103020</v>
      </c>
      <c r="F19" s="52">
        <f>'5'!F19+'4'!F19</f>
        <v>42812</v>
      </c>
      <c r="G19" s="52">
        <f t="shared" si="2"/>
        <v>13599026.450000001</v>
      </c>
      <c r="H19" s="52"/>
      <c r="I19" s="52">
        <f>'5'!I19+'4'!I19</f>
        <v>31336539.77</v>
      </c>
      <c r="J19" s="52"/>
      <c r="K19" s="52">
        <f>'5'!K19+'4'!K19</f>
        <v>18273730.402911596</v>
      </c>
      <c r="L19" s="52">
        <f>'5'!L19+'4'!L19</f>
        <v>17534896.001117151</v>
      </c>
      <c r="M19" s="52">
        <f>'5'!M19+'4'!M19</f>
        <v>30904610.455971256</v>
      </c>
      <c r="N19" s="52">
        <f t="shared" si="3"/>
        <v>66713236.859999999</v>
      </c>
      <c r="O19" s="52"/>
      <c r="P19" s="52">
        <f t="shared" si="4"/>
        <v>111648803.08</v>
      </c>
      <c r="Q19" s="52"/>
      <c r="R19" s="52">
        <f>'5'!R19+'4'!R19</f>
        <v>53829222.399999999</v>
      </c>
      <c r="S19" s="52"/>
      <c r="T19" s="52">
        <f t="shared" si="0"/>
        <v>165478025.47999999</v>
      </c>
      <c r="U19" s="94">
        <f t="shared" si="5"/>
        <v>107</v>
      </c>
    </row>
    <row r="20" spans="1:21" s="53" customFormat="1" x14ac:dyDescent="0.35">
      <c r="A20" s="94">
        <f t="shared" si="1"/>
        <v>108</v>
      </c>
      <c r="B20" s="51" t="s">
        <v>48</v>
      </c>
      <c r="C20" s="52">
        <f>'5'!C20+'4'!C20</f>
        <v>54799466.946228303</v>
      </c>
      <c r="D20" s="52">
        <f>'5'!D20+'4'!D20</f>
        <v>95627105.623771697</v>
      </c>
      <c r="E20" s="52">
        <f>'5'!E20+'4'!E20</f>
        <v>1087683</v>
      </c>
      <c r="F20" s="52">
        <f>'5'!F20+'4'!F20</f>
        <v>452006</v>
      </c>
      <c r="G20" s="52">
        <f t="shared" si="2"/>
        <v>151966261.56999999</v>
      </c>
      <c r="H20" s="52"/>
      <c r="I20" s="52">
        <f>'5'!I20+'4'!I20</f>
        <v>248931795.99000001</v>
      </c>
      <c r="J20" s="52"/>
      <c r="K20" s="52">
        <f>'5'!K20+'4'!K20</f>
        <v>213962952.53343117</v>
      </c>
      <c r="L20" s="52">
        <f>'5'!L20+'4'!L20</f>
        <v>205312108.58664608</v>
      </c>
      <c r="M20" s="52">
        <f>'5'!M20+'4'!M20</f>
        <v>359110887.67992276</v>
      </c>
      <c r="N20" s="52">
        <f t="shared" si="3"/>
        <v>778385948.79999995</v>
      </c>
      <c r="O20" s="52"/>
      <c r="P20" s="52">
        <f t="shared" si="4"/>
        <v>1179284006.3599999</v>
      </c>
      <c r="Q20" s="52"/>
      <c r="R20" s="52">
        <f>'5'!R20+'4'!R20</f>
        <v>555366111.12</v>
      </c>
      <c r="S20" s="52"/>
      <c r="T20" s="52">
        <f t="shared" si="0"/>
        <v>1734650117.48</v>
      </c>
      <c r="U20" s="94">
        <f t="shared" si="5"/>
        <v>108</v>
      </c>
    </row>
    <row r="21" spans="1:21" s="53" customFormat="1" x14ac:dyDescent="0.35">
      <c r="A21" s="94">
        <f t="shared" si="1"/>
        <v>109</v>
      </c>
      <c r="B21" s="51" t="s">
        <v>49</v>
      </c>
      <c r="C21" s="52">
        <f>'5'!C21+'4'!C21</f>
        <v>3391364.7578080851</v>
      </c>
      <c r="D21" s="52">
        <f>'5'!D21+'4'!D21</f>
        <v>6894638.8621919146</v>
      </c>
      <c r="E21" s="52">
        <f>'5'!E21+'4'!E21</f>
        <v>73220</v>
      </c>
      <c r="F21" s="52">
        <f>'5'!F21+'4'!F21</f>
        <v>30428</v>
      </c>
      <c r="G21" s="52">
        <f t="shared" si="2"/>
        <v>10389651.619999999</v>
      </c>
      <c r="H21" s="52"/>
      <c r="I21" s="52">
        <f>'5'!I21+'4'!I21</f>
        <v>16297885</v>
      </c>
      <c r="J21" s="52"/>
      <c r="K21" s="52">
        <f>'5'!K21+'4'!K21</f>
        <v>12553827.283691695</v>
      </c>
      <c r="L21" s="52">
        <f>'5'!L21+'4'!L21</f>
        <v>12046257.167088721</v>
      </c>
      <c r="M21" s="52">
        <f>'5'!M21+'4'!M21</f>
        <v>31179845.679219585</v>
      </c>
      <c r="N21" s="52">
        <f t="shared" si="3"/>
        <v>55779930.129999995</v>
      </c>
      <c r="O21" s="52"/>
      <c r="P21" s="52">
        <f t="shared" si="4"/>
        <v>82467466.75</v>
      </c>
      <c r="Q21" s="52"/>
      <c r="R21" s="52">
        <f>'5'!R21+'4'!R21</f>
        <v>43973098.049999997</v>
      </c>
      <c r="S21" s="52"/>
      <c r="T21" s="52">
        <f t="shared" si="0"/>
        <v>126440564.8</v>
      </c>
      <c r="U21" s="94">
        <f t="shared" si="5"/>
        <v>109</v>
      </c>
    </row>
    <row r="22" spans="1:21" s="53" customFormat="1" x14ac:dyDescent="0.35">
      <c r="A22" s="94">
        <f t="shared" si="1"/>
        <v>110</v>
      </c>
      <c r="B22" s="31" t="s">
        <v>50</v>
      </c>
      <c r="C22" s="54">
        <f>SUM(C12:C21)</f>
        <v>228850245.08510765</v>
      </c>
      <c r="D22" s="54">
        <f t="shared" ref="D22:T22" si="6">SUM(D12:D21)</f>
        <v>394128195.23489249</v>
      </c>
      <c r="E22" s="54">
        <f t="shared" si="6"/>
        <v>2558568</v>
      </c>
      <c r="F22" s="54">
        <f t="shared" si="6"/>
        <v>1063258</v>
      </c>
      <c r="G22" s="54">
        <f>SUM(G12:G21)</f>
        <v>626600266.32000005</v>
      </c>
      <c r="H22" s="54"/>
      <c r="I22" s="54">
        <f t="shared" si="6"/>
        <v>747576033.25</v>
      </c>
      <c r="J22" s="54"/>
      <c r="K22" s="54">
        <f t="shared" si="6"/>
        <v>698248633.24843788</v>
      </c>
      <c r="L22" s="54">
        <f t="shared" ref="L22" si="7">SUM(L12:L21)</f>
        <v>670017390.91995859</v>
      </c>
      <c r="M22" s="54">
        <f t="shared" si="6"/>
        <v>703380806.60160351</v>
      </c>
      <c r="N22" s="54">
        <f t="shared" ref="N22" si="8">SUM(N12:N21)</f>
        <v>2071646830.77</v>
      </c>
      <c r="O22" s="52"/>
      <c r="P22" s="54">
        <f>SUM(P12:P21)</f>
        <v>3445823130.3400002</v>
      </c>
      <c r="Q22" s="54"/>
      <c r="R22" s="54">
        <f t="shared" si="6"/>
        <v>1877240313.0800002</v>
      </c>
      <c r="S22" s="54"/>
      <c r="T22" s="54">
        <f t="shared" si="6"/>
        <v>5323063443.420001</v>
      </c>
      <c r="U22" s="94">
        <f t="shared" si="5"/>
        <v>110</v>
      </c>
    </row>
    <row r="23" spans="1:21" s="53" customFormat="1" ht="7.5" customHeight="1" x14ac:dyDescent="0.35">
      <c r="A23" s="94"/>
      <c r="B23" s="31"/>
      <c r="C23" s="52"/>
      <c r="D23" s="52"/>
      <c r="E23" s="52"/>
      <c r="F23" s="52"/>
      <c r="G23" s="52"/>
      <c r="H23" s="52"/>
      <c r="I23" s="52"/>
      <c r="J23" s="90"/>
      <c r="K23" s="52"/>
      <c r="L23" s="52"/>
      <c r="M23" s="52"/>
      <c r="N23" s="52"/>
      <c r="O23" s="52"/>
      <c r="P23" s="52"/>
      <c r="Q23" s="52"/>
      <c r="R23" s="52"/>
      <c r="S23" s="52"/>
      <c r="T23" s="52"/>
      <c r="U23" s="94"/>
    </row>
    <row r="24" spans="1:21" s="53" customFormat="1" x14ac:dyDescent="0.35">
      <c r="A24" s="94"/>
      <c r="B24" s="62" t="s">
        <v>51</v>
      </c>
      <c r="C24" s="52"/>
      <c r="D24" s="52"/>
      <c r="E24" s="52"/>
      <c r="F24" s="52"/>
      <c r="G24" s="52"/>
      <c r="H24" s="52"/>
      <c r="I24" s="52"/>
      <c r="J24" s="52"/>
      <c r="K24" s="52"/>
      <c r="L24" s="52"/>
      <c r="M24" s="52"/>
      <c r="N24" s="52"/>
      <c r="O24" s="52"/>
      <c r="P24" s="52"/>
      <c r="Q24" s="52"/>
      <c r="R24" s="52"/>
      <c r="S24" s="52"/>
      <c r="T24" s="52"/>
      <c r="U24" s="94"/>
    </row>
    <row r="25" spans="1:21" s="53" customFormat="1" x14ac:dyDescent="0.35">
      <c r="A25" s="94">
        <f>+A22+1</f>
        <v>111</v>
      </c>
      <c r="B25" s="51" t="s">
        <v>52</v>
      </c>
      <c r="C25" s="52">
        <f>'5'!C25+'4'!C25</f>
        <v>6744168</v>
      </c>
      <c r="D25" s="52">
        <f>'5'!D25+'4'!D25</f>
        <v>12368914</v>
      </c>
      <c r="E25" s="52">
        <f>'5'!E25+'4'!E25</f>
        <v>164907</v>
      </c>
      <c r="F25" s="52">
        <f>'5'!F25+'4'!F25</f>
        <v>68530</v>
      </c>
      <c r="G25" s="52">
        <f>SUM(C25:F25)</f>
        <v>19346519</v>
      </c>
      <c r="H25" s="52"/>
      <c r="I25" s="52">
        <f>'5'!I25+'4'!I25</f>
        <v>36377880</v>
      </c>
      <c r="J25" s="52"/>
      <c r="K25" s="52">
        <f>'5'!K25+'4'!K25</f>
        <v>77684000.669689566</v>
      </c>
      <c r="L25" s="52">
        <f>'5'!L25+'4'!L25</f>
        <v>74543119.694743991</v>
      </c>
      <c r="M25" s="52">
        <f>'5'!M25+'4'!M25</f>
        <v>45624437.675566442</v>
      </c>
      <c r="N25" s="52">
        <f t="shared" ref="N25:N28" si="9">SUM(K25:M25)</f>
        <v>197851558.03999999</v>
      </c>
      <c r="O25" s="52"/>
      <c r="P25" s="52">
        <f t="shared" ref="P25:P28" si="10">G25+I25+N25</f>
        <v>253575957.03999999</v>
      </c>
      <c r="Q25" s="52"/>
      <c r="R25" s="52">
        <f>'5'!R25+'4'!R25</f>
        <v>78621993.189999998</v>
      </c>
      <c r="S25" s="52"/>
      <c r="T25" s="52">
        <f>+P25+R25</f>
        <v>332197950.23000002</v>
      </c>
      <c r="U25" s="94">
        <f>+U22+1</f>
        <v>111</v>
      </c>
    </row>
    <row r="26" spans="1:21" s="53" customFormat="1" x14ac:dyDescent="0.35">
      <c r="A26" s="94">
        <f>+A25+1</f>
        <v>112</v>
      </c>
      <c r="B26" s="51" t="s">
        <v>53</v>
      </c>
      <c r="C26" s="52">
        <f>'5'!C26+'4'!C26</f>
        <v>54335920.595828108</v>
      </c>
      <c r="D26" s="52">
        <f>'5'!D26+'4'!D26</f>
        <v>99652957.494171917</v>
      </c>
      <c r="E26" s="52">
        <f>'5'!E26+'4'!E26</f>
        <v>324485</v>
      </c>
      <c r="F26" s="52">
        <f>'5'!F26+'4'!F26</f>
        <v>134846</v>
      </c>
      <c r="G26" s="52">
        <f>SUM(C26:F26)</f>
        <v>154448209.09000003</v>
      </c>
      <c r="H26" s="52"/>
      <c r="I26" s="52">
        <f>'5'!I26+'4'!I26</f>
        <v>151579375.80000001</v>
      </c>
      <c r="J26" s="52"/>
      <c r="K26" s="52">
        <f>'5'!K26+'4'!K26</f>
        <v>114036784.6265493</v>
      </c>
      <c r="L26" s="52">
        <f>'5'!L26+'4'!L26</f>
        <v>109426105.92579019</v>
      </c>
      <c r="M26" s="52">
        <f>'5'!M26+'4'!M26</f>
        <v>94198956.55766052</v>
      </c>
      <c r="N26" s="52">
        <f t="shared" si="9"/>
        <v>317661847.11000001</v>
      </c>
      <c r="O26" s="52"/>
      <c r="P26" s="52">
        <f t="shared" si="10"/>
        <v>623689432</v>
      </c>
      <c r="Q26" s="52"/>
      <c r="R26" s="52">
        <f>'5'!R26+'4'!R26</f>
        <v>251049511.59999999</v>
      </c>
      <c r="S26" s="52"/>
      <c r="T26" s="52">
        <f>+P26+R26</f>
        <v>874738943.60000002</v>
      </c>
      <c r="U26" s="94">
        <f>+U25+1</f>
        <v>112</v>
      </c>
    </row>
    <row r="27" spans="1:21" s="53" customFormat="1" x14ac:dyDescent="0.35">
      <c r="A27" s="94">
        <f>+A26+1</f>
        <v>113</v>
      </c>
      <c r="B27" s="31" t="s">
        <v>54</v>
      </c>
      <c r="C27" s="52">
        <f>'5'!C27+'4'!C27</f>
        <v>1112196.6142162986</v>
      </c>
      <c r="D27" s="52">
        <f>'5'!D27+'4'!D27</f>
        <v>2039786.5757837018</v>
      </c>
      <c r="E27" s="52">
        <f>'5'!E27+'4'!E27</f>
        <v>0</v>
      </c>
      <c r="F27" s="52">
        <f>'5'!F27+'4'!F27</f>
        <v>0</v>
      </c>
      <c r="G27" s="52">
        <f>SUM(C27:F27)</f>
        <v>3151983.1900000004</v>
      </c>
      <c r="H27" s="52"/>
      <c r="I27" s="52">
        <f>'5'!I27+'4'!I27</f>
        <v>322251829.18000007</v>
      </c>
      <c r="J27" s="52"/>
      <c r="K27" s="52">
        <f>'5'!K27+'4'!K27</f>
        <v>4661953.3048166716</v>
      </c>
      <c r="L27" s="52">
        <f>'5'!L27+'4'!L27</f>
        <v>4473463.5216572862</v>
      </c>
      <c r="M27" s="52">
        <f>'5'!M27+'4'!M27</f>
        <v>445403.67352604214</v>
      </c>
      <c r="N27" s="52">
        <f t="shared" si="9"/>
        <v>9580820.5</v>
      </c>
      <c r="O27" s="52"/>
      <c r="P27" s="52">
        <f t="shared" si="10"/>
        <v>334984632.87000006</v>
      </c>
      <c r="Q27" s="52"/>
      <c r="R27" s="52">
        <f>'5'!R27+'4'!R27</f>
        <v>0</v>
      </c>
      <c r="S27" s="52"/>
      <c r="T27" s="52">
        <f>+P27+R27</f>
        <v>334984632.87000006</v>
      </c>
      <c r="U27" s="94">
        <f>+U26+1</f>
        <v>113</v>
      </c>
    </row>
    <row r="28" spans="1:21" s="53" customFormat="1" x14ac:dyDescent="0.35">
      <c r="A28" s="94">
        <f>+A27+1</f>
        <v>114</v>
      </c>
      <c r="B28" s="56" t="s">
        <v>55</v>
      </c>
      <c r="C28" s="52">
        <f>'5'!C28+'4'!C28</f>
        <v>0</v>
      </c>
      <c r="D28" s="52">
        <f>'5'!D28+'4'!D28</f>
        <v>0</v>
      </c>
      <c r="E28" s="52">
        <f>'5'!E28+'4'!E28</f>
        <v>0</v>
      </c>
      <c r="F28" s="52">
        <f>'5'!F28+'4'!F28</f>
        <v>0</v>
      </c>
      <c r="G28" s="52">
        <f>SUM(C28:F28)</f>
        <v>0</v>
      </c>
      <c r="H28" s="52"/>
      <c r="I28" s="52">
        <f>'5'!I28+'4'!I28</f>
        <v>0</v>
      </c>
      <c r="J28" s="52"/>
      <c r="K28" s="52">
        <f>'5'!K28+'4'!K28</f>
        <v>0</v>
      </c>
      <c r="L28" s="52">
        <f>'5'!L28+'4'!L28</f>
        <v>0</v>
      </c>
      <c r="M28" s="52">
        <f>'5'!M28+'4'!M28</f>
        <v>0</v>
      </c>
      <c r="N28" s="52">
        <f t="shared" si="9"/>
        <v>0</v>
      </c>
      <c r="O28" s="52"/>
      <c r="P28" s="52">
        <f t="shared" si="10"/>
        <v>0</v>
      </c>
      <c r="Q28" s="52"/>
      <c r="R28" s="52">
        <f>'5'!R28+'4'!R28</f>
        <v>-469643.1399999999</v>
      </c>
      <c r="S28" s="52"/>
      <c r="T28" s="52">
        <f>+P28+R28</f>
        <v>-469643.1399999999</v>
      </c>
      <c r="U28" s="94">
        <f>+U27+1</f>
        <v>114</v>
      </c>
    </row>
    <row r="29" spans="1:21" s="53" customFormat="1" x14ac:dyDescent="0.35">
      <c r="A29" s="94">
        <f>+A28+1</f>
        <v>115</v>
      </c>
      <c r="B29" s="31" t="s">
        <v>50</v>
      </c>
      <c r="C29" s="54">
        <f>SUM(C25:C28)</f>
        <v>62192285.210044406</v>
      </c>
      <c r="D29" s="54">
        <f t="shared" ref="D29:T29" si="11">SUM(D25:D28)</f>
        <v>114061658.06995562</v>
      </c>
      <c r="E29" s="54">
        <f t="shared" si="11"/>
        <v>489392</v>
      </c>
      <c r="F29" s="54">
        <f t="shared" si="11"/>
        <v>203376</v>
      </c>
      <c r="G29" s="54">
        <f>SUM(G25:G28)</f>
        <v>176946711.28000003</v>
      </c>
      <c r="H29" s="54"/>
      <c r="I29" s="54">
        <f t="shared" si="11"/>
        <v>510209084.98000008</v>
      </c>
      <c r="J29" s="54"/>
      <c r="K29" s="54">
        <f t="shared" si="11"/>
        <v>196382738.60105553</v>
      </c>
      <c r="L29" s="54">
        <f t="shared" ref="L29" si="12">SUM(L25:L28)</f>
        <v>188442689.14219147</v>
      </c>
      <c r="M29" s="54">
        <f t="shared" si="11"/>
        <v>140268797.906753</v>
      </c>
      <c r="N29" s="54">
        <f t="shared" ref="N29" si="13">SUM(N25:N28)</f>
        <v>525094225.64999998</v>
      </c>
      <c r="O29" s="52"/>
      <c r="P29" s="54">
        <f>SUM(P25:P28)</f>
        <v>1212250021.9100001</v>
      </c>
      <c r="Q29" s="54"/>
      <c r="R29" s="54">
        <f t="shared" si="11"/>
        <v>329201861.64999998</v>
      </c>
      <c r="S29" s="54"/>
      <c r="T29" s="54">
        <f t="shared" si="11"/>
        <v>1541451883.5599999</v>
      </c>
      <c r="U29" s="94">
        <f>+U28+1</f>
        <v>115</v>
      </c>
    </row>
    <row r="30" spans="1:21" s="53" customFormat="1" ht="8.25" customHeight="1" x14ac:dyDescent="0.35">
      <c r="A30" s="94"/>
      <c r="B30" s="31"/>
      <c r="C30" s="52"/>
      <c r="D30" s="52"/>
      <c r="E30" s="52"/>
      <c r="F30" s="52"/>
      <c r="G30" s="52"/>
      <c r="H30" s="52"/>
      <c r="I30" s="52"/>
      <c r="J30" s="52"/>
      <c r="K30" s="52"/>
      <c r="L30" s="52"/>
      <c r="M30" s="52"/>
      <c r="N30" s="52"/>
      <c r="O30" s="52"/>
      <c r="P30" s="52"/>
      <c r="Q30" s="52"/>
      <c r="R30" s="52"/>
      <c r="S30" s="52"/>
      <c r="T30" s="52"/>
      <c r="U30" s="94"/>
    </row>
    <row r="31" spans="1:21" s="53" customFormat="1" x14ac:dyDescent="0.35">
      <c r="A31" s="94"/>
      <c r="B31" s="62" t="s">
        <v>56</v>
      </c>
      <c r="C31" s="52"/>
      <c r="D31" s="52"/>
      <c r="E31" s="52"/>
      <c r="F31" s="52"/>
      <c r="G31" s="52"/>
      <c r="H31" s="52"/>
      <c r="I31" s="52"/>
      <c r="J31" s="52"/>
      <c r="K31" s="52"/>
      <c r="L31" s="52"/>
      <c r="M31" s="52"/>
      <c r="N31" s="52"/>
      <c r="O31" s="52"/>
      <c r="P31" s="52"/>
      <c r="Q31" s="52"/>
      <c r="R31" s="52"/>
      <c r="S31" s="52"/>
      <c r="T31" s="52"/>
      <c r="U31" s="94"/>
    </row>
    <row r="32" spans="1:21" s="53" customFormat="1" x14ac:dyDescent="0.35">
      <c r="A32" s="94">
        <f>+A29+1</f>
        <v>116</v>
      </c>
      <c r="B32" s="31" t="s">
        <v>57</v>
      </c>
      <c r="C32" s="52">
        <f>'5'!C32+'4'!C32</f>
        <v>180890780.88628381</v>
      </c>
      <c r="D32" s="52">
        <f>'5'!D32+'4'!D32</f>
        <v>367603115.65371633</v>
      </c>
      <c r="E32" s="52">
        <f>'5'!E32+'4'!E32</f>
        <v>75864</v>
      </c>
      <c r="F32" s="52">
        <f>'5'!F32+'4'!F32</f>
        <v>31526</v>
      </c>
      <c r="G32" s="52">
        <f>SUM(C32:F32)</f>
        <v>548601286.5400002</v>
      </c>
      <c r="H32" s="52"/>
      <c r="I32" s="52">
        <f>'5'!I32+'4'!I32</f>
        <v>39543824.829999998</v>
      </c>
      <c r="J32" s="52"/>
      <c r="K32" s="52">
        <f>'5'!K32+'4'!K32</f>
        <v>138608661.15684342</v>
      </c>
      <c r="L32" s="52">
        <f>'5'!L32+'4'!L32</f>
        <v>133004504.53466688</v>
      </c>
      <c r="M32" s="52">
        <f>'5'!M32+'4'!M32</f>
        <v>21338914.338489771</v>
      </c>
      <c r="N32" s="52">
        <f t="shared" ref="N32:N36" si="14">SUM(K32:M32)</f>
        <v>292952080.03000009</v>
      </c>
      <c r="O32" s="52"/>
      <c r="P32" s="52">
        <f t="shared" ref="P32:P36" si="15">G32+I32+N32</f>
        <v>881097191.40000033</v>
      </c>
      <c r="Q32" s="52"/>
      <c r="R32" s="52">
        <f>'5'!R32+'4'!R32</f>
        <v>0</v>
      </c>
      <c r="S32" s="52"/>
      <c r="T32" s="52">
        <f t="shared" ref="T32:T36" si="16">+P32+R32</f>
        <v>881097191.40000033</v>
      </c>
      <c r="U32" s="94">
        <f>+U29+1</f>
        <v>116</v>
      </c>
    </row>
    <row r="33" spans="1:21" s="53" customFormat="1" x14ac:dyDescent="0.35">
      <c r="A33" s="94">
        <f>+A32+1</f>
        <v>117</v>
      </c>
      <c r="B33" s="31" t="s">
        <v>58</v>
      </c>
      <c r="C33" s="52">
        <f>'5'!C33+'4'!C33</f>
        <v>42156.522439778819</v>
      </c>
      <c r="D33" s="52">
        <f>'5'!D33+'4'!D33</f>
        <v>77316.477560221203</v>
      </c>
      <c r="E33" s="52">
        <f>'5'!E33+'4'!E33</f>
        <v>10</v>
      </c>
      <c r="F33" s="52">
        <f>'5'!F33+'4'!F33</f>
        <v>4</v>
      </c>
      <c r="G33" s="52">
        <f>SUM(C33:F33)</f>
        <v>119487.00000000003</v>
      </c>
      <c r="H33" s="52"/>
      <c r="I33" s="52">
        <f>'5'!I33+'4'!I33</f>
        <v>3055</v>
      </c>
      <c r="J33" s="52"/>
      <c r="K33" s="52">
        <f>'5'!K33+'4'!K33</f>
        <v>144579.77680622149</v>
      </c>
      <c r="L33" s="52">
        <f>'5'!L33+'4'!L33</f>
        <v>138734.19899846421</v>
      </c>
      <c r="M33" s="52">
        <f>'5'!M33+'4'!M33</f>
        <v>14831.904195314313</v>
      </c>
      <c r="N33" s="52">
        <f t="shared" si="14"/>
        <v>298145.88000000006</v>
      </c>
      <c r="O33" s="52"/>
      <c r="P33" s="52">
        <f t="shared" si="15"/>
        <v>420687.88000000012</v>
      </c>
      <c r="Q33" s="52"/>
      <c r="R33" s="52">
        <f>'5'!R33+'4'!R33</f>
        <v>0</v>
      </c>
      <c r="S33" s="52"/>
      <c r="T33" s="52">
        <f t="shared" si="16"/>
        <v>420687.88000000012</v>
      </c>
      <c r="U33" s="94">
        <f>+U32+1</f>
        <v>117</v>
      </c>
    </row>
    <row r="34" spans="1:21" s="53" customFormat="1" x14ac:dyDescent="0.35">
      <c r="A34" s="94">
        <f>+A33+1</f>
        <v>118</v>
      </c>
      <c r="B34" s="57" t="s">
        <v>59</v>
      </c>
      <c r="C34" s="52">
        <f>'5'!C34+'4'!C34</f>
        <v>0</v>
      </c>
      <c r="D34" s="52">
        <f>'5'!D34+'4'!D34</f>
        <v>0</v>
      </c>
      <c r="E34" s="52">
        <f>'5'!E34+'4'!E34</f>
        <v>0</v>
      </c>
      <c r="F34" s="52">
        <f>'5'!F34+'4'!F34</f>
        <v>0</v>
      </c>
      <c r="G34" s="52">
        <f>SUM(C34:F34)</f>
        <v>0</v>
      </c>
      <c r="H34" s="52"/>
      <c r="I34" s="52">
        <f>'5'!I34+'4'!I34</f>
        <v>20390849.039999999</v>
      </c>
      <c r="J34" s="52"/>
      <c r="K34" s="52">
        <f>'5'!K34+'4'!K34</f>
        <v>0</v>
      </c>
      <c r="L34" s="52">
        <f>'5'!L34+'4'!L34</f>
        <v>0</v>
      </c>
      <c r="M34" s="52">
        <f>'5'!M34+'4'!M34</f>
        <v>0</v>
      </c>
      <c r="N34" s="52">
        <f t="shared" si="14"/>
        <v>0</v>
      </c>
      <c r="O34" s="52"/>
      <c r="P34" s="52">
        <f t="shared" si="15"/>
        <v>20390849.039999999</v>
      </c>
      <c r="Q34" s="52"/>
      <c r="R34" s="52">
        <f>'5'!R34+'4'!R34</f>
        <v>0</v>
      </c>
      <c r="S34" s="52"/>
      <c r="T34" s="52">
        <f t="shared" si="16"/>
        <v>20390849.039999999</v>
      </c>
      <c r="U34" s="94">
        <f>+U33+1</f>
        <v>118</v>
      </c>
    </row>
    <row r="35" spans="1:21" s="53" customFormat="1" x14ac:dyDescent="0.35">
      <c r="A35" s="94">
        <f>+A34+1</f>
        <v>119</v>
      </c>
      <c r="B35" s="56" t="s">
        <v>60</v>
      </c>
      <c r="C35" s="52">
        <f>'5'!C35+'4'!C35</f>
        <v>0</v>
      </c>
      <c r="D35" s="52">
        <f>'5'!D35+'4'!D35</f>
        <v>0</v>
      </c>
      <c r="E35" s="52">
        <f>'5'!E35+'4'!E35</f>
        <v>0</v>
      </c>
      <c r="F35" s="52">
        <f>'5'!F35+'4'!F35</f>
        <v>0</v>
      </c>
      <c r="G35" s="52">
        <f>SUM(C35:F35)</f>
        <v>0</v>
      </c>
      <c r="H35" s="52"/>
      <c r="I35" s="52">
        <f>'5'!I35+'4'!I35</f>
        <v>3947</v>
      </c>
      <c r="J35" s="52"/>
      <c r="K35" s="52">
        <f>'5'!K35+'4'!K35</f>
        <v>0</v>
      </c>
      <c r="L35" s="52">
        <f>'5'!L35+'4'!L35</f>
        <v>0</v>
      </c>
      <c r="M35" s="52">
        <f>'5'!M35+'4'!M35</f>
        <v>0</v>
      </c>
      <c r="N35" s="52">
        <f t="shared" si="14"/>
        <v>0</v>
      </c>
      <c r="O35" s="52"/>
      <c r="P35" s="52">
        <f t="shared" si="15"/>
        <v>3947</v>
      </c>
      <c r="Q35" s="52"/>
      <c r="R35" s="52">
        <f>'5'!R35+'4'!R35</f>
        <v>0</v>
      </c>
      <c r="S35" s="52"/>
      <c r="T35" s="52">
        <f t="shared" si="16"/>
        <v>3947</v>
      </c>
      <c r="U35" s="94">
        <f>+U34+1</f>
        <v>119</v>
      </c>
    </row>
    <row r="36" spans="1:21" s="53" customFormat="1" x14ac:dyDescent="0.35">
      <c r="A36" s="94">
        <f>+A35+1</f>
        <v>120</v>
      </c>
      <c r="B36" s="56" t="s">
        <v>55</v>
      </c>
      <c r="C36" s="52">
        <f>'5'!C36+'4'!C36</f>
        <v>0</v>
      </c>
      <c r="D36" s="52">
        <f>'5'!D36+'4'!D36</f>
        <v>0</v>
      </c>
      <c r="E36" s="52">
        <f>'5'!E36+'4'!E36</f>
        <v>0</v>
      </c>
      <c r="F36" s="52">
        <f>'5'!F36+'4'!F36</f>
        <v>0</v>
      </c>
      <c r="G36" s="52">
        <f>SUM(C36:F36)</f>
        <v>0</v>
      </c>
      <c r="H36" s="52"/>
      <c r="I36" s="52">
        <f>'5'!I36+'4'!I36</f>
        <v>0</v>
      </c>
      <c r="J36" s="52"/>
      <c r="K36" s="52">
        <f>'5'!K36+'4'!K36</f>
        <v>0</v>
      </c>
      <c r="L36" s="52">
        <f>'5'!L36+'4'!L36</f>
        <v>0</v>
      </c>
      <c r="M36" s="52">
        <f>'5'!M36+'4'!M36</f>
        <v>0</v>
      </c>
      <c r="N36" s="52">
        <f t="shared" si="14"/>
        <v>0</v>
      </c>
      <c r="O36" s="52"/>
      <c r="P36" s="52">
        <f t="shared" si="15"/>
        <v>0</v>
      </c>
      <c r="Q36" s="52"/>
      <c r="R36" s="52">
        <f>'5'!R36+'4'!R36</f>
        <v>578943917.50999999</v>
      </c>
      <c r="S36" s="52"/>
      <c r="T36" s="52">
        <f t="shared" si="16"/>
        <v>578943917.50999999</v>
      </c>
      <c r="U36" s="94">
        <f>+U35+1</f>
        <v>120</v>
      </c>
    </row>
    <row r="37" spans="1:21" s="53" customFormat="1" x14ac:dyDescent="0.35">
      <c r="A37" s="94">
        <f>+A36+1</f>
        <v>121</v>
      </c>
      <c r="B37" s="31" t="s">
        <v>50</v>
      </c>
      <c r="C37" s="54">
        <f>SUM(C32:C36)</f>
        <v>180932937.40872359</v>
      </c>
      <c r="D37" s="54">
        <f t="shared" ref="D37:T37" si="17">SUM(D32:D36)</f>
        <v>367680432.13127655</v>
      </c>
      <c r="E37" s="54">
        <f t="shared" si="17"/>
        <v>75874</v>
      </c>
      <c r="F37" s="54">
        <f t="shared" si="17"/>
        <v>31530</v>
      </c>
      <c r="G37" s="54">
        <f>SUM(G32:G36)</f>
        <v>548720773.5400002</v>
      </c>
      <c r="H37" s="54"/>
      <c r="I37" s="54">
        <f t="shared" si="17"/>
        <v>59941675.869999997</v>
      </c>
      <c r="J37" s="54"/>
      <c r="K37" s="54">
        <f t="shared" si="17"/>
        <v>138753240.93364966</v>
      </c>
      <c r="L37" s="54">
        <f t="shared" ref="L37" si="18">SUM(L32:L36)</f>
        <v>133143238.73366535</v>
      </c>
      <c r="M37" s="54">
        <f t="shared" ref="M37" si="19">SUM(M32:M36)</f>
        <v>21353746.242685087</v>
      </c>
      <c r="N37" s="54">
        <f t="shared" ref="N37" si="20">SUM(N32:N36)</f>
        <v>293250225.91000009</v>
      </c>
      <c r="O37" s="52"/>
      <c r="P37" s="54">
        <f>SUM(P32:P36)</f>
        <v>901912675.32000029</v>
      </c>
      <c r="Q37" s="54"/>
      <c r="R37" s="54">
        <f t="shared" si="17"/>
        <v>578943917.50999999</v>
      </c>
      <c r="S37" s="54"/>
      <c r="T37" s="54">
        <f t="shared" si="17"/>
        <v>1480856592.8300004</v>
      </c>
      <c r="U37" s="94">
        <f>+U36+1</f>
        <v>121</v>
      </c>
    </row>
    <row r="38" spans="1:21" s="53" customFormat="1" x14ac:dyDescent="0.35">
      <c r="A38" s="94"/>
      <c r="B38" s="31"/>
      <c r="C38" s="52"/>
      <c r="D38" s="52"/>
      <c r="E38" s="52"/>
      <c r="F38" s="52"/>
      <c r="G38" s="52"/>
      <c r="H38" s="52"/>
      <c r="I38" s="52"/>
      <c r="J38" s="52"/>
      <c r="K38" s="52"/>
      <c r="L38" s="52"/>
      <c r="M38" s="52"/>
      <c r="N38" s="52"/>
      <c r="O38" s="52"/>
      <c r="P38" s="52"/>
      <c r="Q38" s="52"/>
      <c r="R38" s="52"/>
      <c r="S38" s="52"/>
      <c r="T38" s="52"/>
      <c r="U38" s="94"/>
    </row>
    <row r="39" spans="1:21" s="53" customFormat="1" ht="15" thickBot="1" x14ac:dyDescent="0.4">
      <c r="A39" s="94">
        <f>+A37+1</f>
        <v>122</v>
      </c>
      <c r="B39" s="58" t="s">
        <v>61</v>
      </c>
      <c r="C39" s="81">
        <f>'5'!C39+'4'!C39</f>
        <v>471975467.70387566</v>
      </c>
      <c r="D39" s="81">
        <f>'5'!D39+'4'!D39</f>
        <v>875870285.43612456</v>
      </c>
      <c r="E39" s="81">
        <f>'5'!E39+'4'!E39</f>
        <v>3123834</v>
      </c>
      <c r="F39" s="81">
        <f>'5'!F39+'4'!F39</f>
        <v>1298164</v>
      </c>
      <c r="G39" s="81">
        <f t="shared" ref="G39" si="21">G22+G29+G37</f>
        <v>1352267751.1400003</v>
      </c>
      <c r="H39" s="81"/>
      <c r="I39" s="81">
        <f>'5'!I39+'4'!I39</f>
        <v>1317726794.1000001</v>
      </c>
      <c r="J39" s="81"/>
      <c r="K39" s="81">
        <f>'5'!K39+'4'!K39</f>
        <v>1033384612.7831432</v>
      </c>
      <c r="L39" s="81">
        <f>'5'!L39+'4'!L39</f>
        <v>991603318.79581547</v>
      </c>
      <c r="M39" s="81">
        <f>'5'!M39+'4'!M39</f>
        <v>865003350.75104153</v>
      </c>
      <c r="N39" s="81">
        <f t="shared" ref="N39" si="22">N22+N29+N37</f>
        <v>2889991282.3299999</v>
      </c>
      <c r="O39" s="81"/>
      <c r="P39" s="81">
        <f>P22+P29+P37</f>
        <v>5559985827.5700006</v>
      </c>
      <c r="Q39" s="81">
        <f t="shared" ref="Q39:T39" si="23">Q22+Q29+Q37</f>
        <v>0</v>
      </c>
      <c r="R39" s="81">
        <f t="shared" si="23"/>
        <v>2785386092.2399998</v>
      </c>
      <c r="S39" s="81"/>
      <c r="T39" s="81">
        <f t="shared" si="23"/>
        <v>8345371919.8100014</v>
      </c>
      <c r="U39" s="94">
        <f>+U37+1</f>
        <v>122</v>
      </c>
    </row>
    <row r="40" spans="1:21" s="53" customFormat="1" ht="7.5" customHeight="1" thickTop="1" x14ac:dyDescent="0.35">
      <c r="A40" s="94"/>
      <c r="C40" s="52"/>
      <c r="D40" s="52"/>
      <c r="E40" s="52"/>
      <c r="F40" s="52"/>
      <c r="G40" s="52"/>
      <c r="H40" s="52"/>
      <c r="I40" s="52"/>
      <c r="J40" s="52"/>
      <c r="K40" s="52"/>
      <c r="L40" s="52"/>
      <c r="M40" s="52"/>
      <c r="N40" s="52"/>
      <c r="O40" s="52"/>
      <c r="P40" s="52"/>
      <c r="Q40" s="52"/>
      <c r="R40" s="59"/>
      <c r="S40" s="52"/>
      <c r="T40" s="52"/>
      <c r="U40" s="94"/>
    </row>
    <row r="41" spans="1:21" s="53" customFormat="1" x14ac:dyDescent="0.35">
      <c r="A41" s="94"/>
      <c r="B41" s="62" t="s">
        <v>62</v>
      </c>
      <c r="C41" s="52"/>
      <c r="D41" s="52"/>
      <c r="E41" s="52"/>
      <c r="F41" s="52"/>
      <c r="G41" s="52"/>
      <c r="H41" s="52"/>
      <c r="I41" s="52"/>
      <c r="J41" s="52"/>
      <c r="K41" s="52"/>
      <c r="L41" s="52"/>
      <c r="M41" s="52"/>
      <c r="N41" s="52"/>
      <c r="O41" s="52"/>
      <c r="P41" s="52"/>
      <c r="Q41" s="52"/>
      <c r="R41" s="64"/>
      <c r="S41" s="52"/>
      <c r="T41" s="59"/>
      <c r="U41" s="94"/>
    </row>
    <row r="42" spans="1:21" s="53" customFormat="1" x14ac:dyDescent="0.35">
      <c r="A42" s="94">
        <f>A39+1</f>
        <v>123</v>
      </c>
      <c r="B42" s="53" t="s">
        <v>63</v>
      </c>
      <c r="C42" s="52">
        <f>'4'!C42</f>
        <v>0</v>
      </c>
      <c r="D42" s="52">
        <f>'4'!D42</f>
        <v>0</v>
      </c>
      <c r="E42" s="52">
        <f>'4'!E42</f>
        <v>0</v>
      </c>
      <c r="F42" s="52">
        <f>'4'!F42</f>
        <v>0</v>
      </c>
      <c r="G42" s="52">
        <f>SUM(C42:F42)</f>
        <v>0</v>
      </c>
      <c r="H42" s="52"/>
      <c r="I42" s="52">
        <f>'4'!I42</f>
        <v>0</v>
      </c>
      <c r="J42" s="52"/>
      <c r="K42" s="52">
        <f>'4'!K42</f>
        <v>17801290284.777245</v>
      </c>
      <c r="L42" s="52">
        <f>'4'!L42</f>
        <v>17081557347.982744</v>
      </c>
      <c r="M42" s="52">
        <f>'5'!M42+'4'!M42</f>
        <v>1709478542.3899996</v>
      </c>
      <c r="N42" s="52">
        <f t="shared" ref="N42:N65" si="24">SUM(K42:M42)</f>
        <v>36592326175.149986</v>
      </c>
      <c r="O42" s="52"/>
      <c r="P42" s="52">
        <f t="shared" ref="P42:P65" si="25">G42+I42+N42</f>
        <v>36592326175.149986</v>
      </c>
      <c r="Q42" s="52"/>
      <c r="R42" s="52">
        <f>'4'!R42</f>
        <v>0</v>
      </c>
      <c r="S42" s="52"/>
      <c r="T42" s="52">
        <f t="shared" ref="T42:T68" si="26">+P42+R42</f>
        <v>36592326175.149986</v>
      </c>
      <c r="U42" s="94">
        <f>U39+1</f>
        <v>123</v>
      </c>
    </row>
    <row r="43" spans="1:21" s="53" customFormat="1" x14ac:dyDescent="0.35">
      <c r="A43" s="94">
        <f t="shared" ref="A43:A66" si="27">A42+1</f>
        <v>124</v>
      </c>
      <c r="B43" s="53" t="s">
        <v>64</v>
      </c>
      <c r="C43" s="52">
        <f>'4'!C43</f>
        <v>0</v>
      </c>
      <c r="D43" s="52">
        <f>'4'!D43</f>
        <v>0</v>
      </c>
      <c r="E43" s="52">
        <f>'4'!E43</f>
        <v>0</v>
      </c>
      <c r="F43" s="52">
        <f>'4'!F43</f>
        <v>0</v>
      </c>
      <c r="G43" s="52">
        <f t="shared" ref="G43:G65" si="28">SUM(C43:F43)</f>
        <v>0</v>
      </c>
      <c r="H43" s="52"/>
      <c r="I43" s="52">
        <f>'4'!I43</f>
        <v>0</v>
      </c>
      <c r="J43" s="52"/>
      <c r="K43" s="52">
        <f>'4'!K43</f>
        <v>91824309.624830842</v>
      </c>
      <c r="L43" s="52">
        <f>'4'!L43</f>
        <v>87452546.53516911</v>
      </c>
      <c r="M43" s="52">
        <f>'5'!M43+'4'!M43</f>
        <v>0</v>
      </c>
      <c r="N43" s="52">
        <f t="shared" si="24"/>
        <v>179276856.15999997</v>
      </c>
      <c r="O43" s="52"/>
      <c r="P43" s="52">
        <f t="shared" si="25"/>
        <v>179276856.15999997</v>
      </c>
      <c r="Q43" s="52"/>
      <c r="R43" s="52">
        <f>'4'!R43</f>
        <v>0</v>
      </c>
      <c r="S43" s="52"/>
      <c r="T43" s="52">
        <f t="shared" si="26"/>
        <v>179276856.15999997</v>
      </c>
      <c r="U43" s="94">
        <f t="shared" ref="U43:U66" si="29">U42+1</f>
        <v>124</v>
      </c>
    </row>
    <row r="44" spans="1:21" s="53" customFormat="1" x14ac:dyDescent="0.35">
      <c r="A44" s="94">
        <f t="shared" si="27"/>
        <v>125</v>
      </c>
      <c r="B44" s="53" t="s">
        <v>65</v>
      </c>
      <c r="C44" s="52">
        <f>'4'!C44</f>
        <v>0</v>
      </c>
      <c r="D44" s="52">
        <f>'4'!D44</f>
        <v>0</v>
      </c>
      <c r="E44" s="52">
        <f>'4'!E44</f>
        <v>0</v>
      </c>
      <c r="F44" s="52">
        <f>'4'!F44</f>
        <v>0</v>
      </c>
      <c r="G44" s="52">
        <f t="shared" si="28"/>
        <v>0</v>
      </c>
      <c r="H44" s="52"/>
      <c r="I44" s="52">
        <f>'4'!I44</f>
        <v>971103686.54999995</v>
      </c>
      <c r="J44" s="52"/>
      <c r="K44" s="52">
        <f>'4'!K44</f>
        <v>0</v>
      </c>
      <c r="L44" s="52">
        <f>'4'!L44</f>
        <v>0</v>
      </c>
      <c r="M44" s="52">
        <f>'5'!M44+'4'!M44</f>
        <v>0</v>
      </c>
      <c r="N44" s="52">
        <f t="shared" si="24"/>
        <v>0</v>
      </c>
      <c r="O44" s="52"/>
      <c r="P44" s="52">
        <f t="shared" si="25"/>
        <v>971103686.54999995</v>
      </c>
      <c r="Q44" s="52"/>
      <c r="R44" s="52">
        <f>'4'!R44</f>
        <v>0</v>
      </c>
      <c r="S44" s="52"/>
      <c r="T44" s="52">
        <f t="shared" si="26"/>
        <v>971103686.54999995</v>
      </c>
      <c r="U44" s="94">
        <f t="shared" si="29"/>
        <v>125</v>
      </c>
    </row>
    <row r="45" spans="1:21" s="53" customFormat="1" x14ac:dyDescent="0.35">
      <c r="A45" s="94">
        <f t="shared" si="27"/>
        <v>126</v>
      </c>
      <c r="B45" s="53" t="s">
        <v>66</v>
      </c>
      <c r="C45" s="52">
        <f>'4'!C45</f>
        <v>0</v>
      </c>
      <c r="D45" s="52">
        <f>'4'!D45</f>
        <v>0</v>
      </c>
      <c r="E45" s="52">
        <f>'4'!E45</f>
        <v>0</v>
      </c>
      <c r="F45" s="52">
        <f>'4'!F45</f>
        <v>0</v>
      </c>
      <c r="G45" s="52">
        <f t="shared" si="28"/>
        <v>0</v>
      </c>
      <c r="H45" s="52"/>
      <c r="I45" s="52">
        <f>'4'!I45</f>
        <v>723.9</v>
      </c>
      <c r="J45" s="52"/>
      <c r="K45" s="52">
        <f>'4'!K45</f>
        <v>0</v>
      </c>
      <c r="L45" s="52">
        <f>'4'!L45</f>
        <v>0</v>
      </c>
      <c r="M45" s="52">
        <f>'5'!M45+'4'!M45</f>
        <v>0</v>
      </c>
      <c r="N45" s="52">
        <f t="shared" si="24"/>
        <v>0</v>
      </c>
      <c r="O45" s="52"/>
      <c r="P45" s="52">
        <f t="shared" si="25"/>
        <v>723.9</v>
      </c>
      <c r="Q45" s="52"/>
      <c r="R45" s="52">
        <f>'4'!R45</f>
        <v>0</v>
      </c>
      <c r="S45" s="52"/>
      <c r="T45" s="52">
        <f t="shared" si="26"/>
        <v>723.9</v>
      </c>
      <c r="U45" s="94">
        <f t="shared" si="29"/>
        <v>126</v>
      </c>
    </row>
    <row r="46" spans="1:21" s="53" customFormat="1" x14ac:dyDescent="0.35">
      <c r="A46" s="94">
        <f t="shared" si="27"/>
        <v>127</v>
      </c>
      <c r="B46" s="53" t="s">
        <v>67</v>
      </c>
      <c r="C46" s="52">
        <f>'4'!C46</f>
        <v>0</v>
      </c>
      <c r="D46" s="52">
        <f>'4'!D46</f>
        <v>0</v>
      </c>
      <c r="E46" s="52">
        <f>'4'!E46</f>
        <v>0</v>
      </c>
      <c r="F46" s="52">
        <f>'4'!F46</f>
        <v>0</v>
      </c>
      <c r="G46" s="52">
        <f t="shared" si="28"/>
        <v>0</v>
      </c>
      <c r="H46" s="52"/>
      <c r="I46" s="52">
        <f>'4'!I46</f>
        <v>3462336826.4500017</v>
      </c>
      <c r="J46" s="52"/>
      <c r="K46" s="52">
        <f>'4'!K46</f>
        <v>0</v>
      </c>
      <c r="L46" s="52">
        <f>'4'!L46</f>
        <v>0</v>
      </c>
      <c r="M46" s="52">
        <f>'5'!M46+'4'!M46</f>
        <v>0</v>
      </c>
      <c r="N46" s="52">
        <f t="shared" si="24"/>
        <v>0</v>
      </c>
      <c r="O46" s="52"/>
      <c r="P46" s="52">
        <f t="shared" si="25"/>
        <v>3462336826.4500017</v>
      </c>
      <c r="Q46" s="52"/>
      <c r="R46" s="52">
        <f>'4'!R46</f>
        <v>0</v>
      </c>
      <c r="S46" s="52"/>
      <c r="T46" s="52">
        <f t="shared" si="26"/>
        <v>3462336826.4500017</v>
      </c>
      <c r="U46" s="94">
        <f t="shared" si="29"/>
        <v>127</v>
      </c>
    </row>
    <row r="47" spans="1:21" s="53" customFormat="1" x14ac:dyDescent="0.35">
      <c r="A47" s="94">
        <f t="shared" si="27"/>
        <v>128</v>
      </c>
      <c r="B47" s="53" t="s">
        <v>68</v>
      </c>
      <c r="C47" s="52">
        <f>'4'!C47</f>
        <v>0</v>
      </c>
      <c r="D47" s="52">
        <f>'4'!D47</f>
        <v>0</v>
      </c>
      <c r="E47" s="52">
        <f>'4'!E47</f>
        <v>0</v>
      </c>
      <c r="F47" s="52">
        <f>'4'!F47</f>
        <v>0</v>
      </c>
      <c r="G47" s="52">
        <f t="shared" si="28"/>
        <v>0</v>
      </c>
      <c r="H47" s="52"/>
      <c r="I47" s="52">
        <f>'4'!I47</f>
        <v>43708244.780000001</v>
      </c>
      <c r="J47" s="52"/>
      <c r="K47" s="52">
        <f>'4'!K47</f>
        <v>0</v>
      </c>
      <c r="L47" s="52">
        <f>'4'!L47</f>
        <v>0</v>
      </c>
      <c r="M47" s="52">
        <f>'5'!M47+'4'!M47</f>
        <v>0</v>
      </c>
      <c r="N47" s="52">
        <f t="shared" si="24"/>
        <v>0</v>
      </c>
      <c r="O47" s="52"/>
      <c r="P47" s="52">
        <f t="shared" si="25"/>
        <v>43708244.780000001</v>
      </c>
      <c r="Q47" s="52"/>
      <c r="R47" s="52">
        <f>'4'!R47</f>
        <v>0</v>
      </c>
      <c r="S47" s="52"/>
      <c r="T47" s="52">
        <f t="shared" si="26"/>
        <v>43708244.780000001</v>
      </c>
      <c r="U47" s="94">
        <f t="shared" si="29"/>
        <v>128</v>
      </c>
    </row>
    <row r="48" spans="1:21" s="53" customFormat="1" x14ac:dyDescent="0.35">
      <c r="A48" s="94">
        <f t="shared" si="27"/>
        <v>129</v>
      </c>
      <c r="B48" s="53" t="s">
        <v>69</v>
      </c>
      <c r="C48" s="52">
        <f>'4'!C48</f>
        <v>0</v>
      </c>
      <c r="D48" s="52">
        <f>'4'!D48</f>
        <v>0</v>
      </c>
      <c r="E48" s="52">
        <f>'4'!E48</f>
        <v>0</v>
      </c>
      <c r="F48" s="52">
        <f>'4'!F48</f>
        <v>0</v>
      </c>
      <c r="G48" s="52">
        <f t="shared" si="28"/>
        <v>0</v>
      </c>
      <c r="H48" s="52"/>
      <c r="I48" s="52">
        <f>'4'!I48</f>
        <v>3052486227.1599998</v>
      </c>
      <c r="J48" s="52"/>
      <c r="K48" s="52">
        <f>'4'!K48</f>
        <v>0</v>
      </c>
      <c r="L48" s="52">
        <f>'4'!L48</f>
        <v>0</v>
      </c>
      <c r="M48" s="52">
        <f>'5'!M48+'4'!M48</f>
        <v>0</v>
      </c>
      <c r="N48" s="52">
        <f t="shared" si="24"/>
        <v>0</v>
      </c>
      <c r="O48" s="52"/>
      <c r="P48" s="52">
        <f t="shared" si="25"/>
        <v>3052486227.1599998</v>
      </c>
      <c r="Q48" s="52"/>
      <c r="R48" s="52">
        <f>'4'!R48</f>
        <v>0</v>
      </c>
      <c r="S48" s="52"/>
      <c r="T48" s="52">
        <f t="shared" si="26"/>
        <v>3052486227.1599998</v>
      </c>
      <c r="U48" s="94">
        <f t="shared" si="29"/>
        <v>129</v>
      </c>
    </row>
    <row r="49" spans="1:21" s="53" customFormat="1" x14ac:dyDescent="0.35">
      <c r="A49" s="94">
        <f t="shared" si="27"/>
        <v>130</v>
      </c>
      <c r="B49" s="53" t="s">
        <v>70</v>
      </c>
      <c r="C49" s="52">
        <f>'4'!C49</f>
        <v>0</v>
      </c>
      <c r="D49" s="52">
        <f>'4'!D49</f>
        <v>0</v>
      </c>
      <c r="E49" s="52">
        <f>'4'!E49</f>
        <v>0</v>
      </c>
      <c r="F49" s="52">
        <f>'4'!F49</f>
        <v>0</v>
      </c>
      <c r="G49" s="52">
        <f t="shared" si="28"/>
        <v>0</v>
      </c>
      <c r="H49" s="52"/>
      <c r="I49" s="52">
        <f>'4'!I49</f>
        <v>5435465125.1099997</v>
      </c>
      <c r="J49" s="52"/>
      <c r="K49" s="52">
        <f>'4'!K49</f>
        <v>0</v>
      </c>
      <c r="L49" s="52">
        <f>'4'!L49</f>
        <v>0</v>
      </c>
      <c r="M49" s="52">
        <f>'5'!M49+'4'!M49</f>
        <v>0</v>
      </c>
      <c r="N49" s="52">
        <f t="shared" si="24"/>
        <v>0</v>
      </c>
      <c r="O49" s="52"/>
      <c r="P49" s="52">
        <f t="shared" si="25"/>
        <v>5435465125.1099997</v>
      </c>
      <c r="Q49" s="52"/>
      <c r="R49" s="52">
        <f>'4'!R49</f>
        <v>0</v>
      </c>
      <c r="S49" s="52"/>
      <c r="T49" s="52">
        <f t="shared" si="26"/>
        <v>5435465125.1099997</v>
      </c>
      <c r="U49" s="94">
        <f t="shared" si="29"/>
        <v>130</v>
      </c>
    </row>
    <row r="50" spans="1:21" s="53" customFormat="1" x14ac:dyDescent="0.35">
      <c r="A50" s="94">
        <f t="shared" si="27"/>
        <v>131</v>
      </c>
      <c r="B50" s="53" t="s">
        <v>71</v>
      </c>
      <c r="C50" s="52">
        <f>'4'!C50</f>
        <v>0</v>
      </c>
      <c r="D50" s="52">
        <f>'4'!D50</f>
        <v>0</v>
      </c>
      <c r="E50" s="52">
        <f>'4'!E50</f>
        <v>0</v>
      </c>
      <c r="F50" s="52">
        <f>'4'!F50</f>
        <v>0</v>
      </c>
      <c r="G50" s="52">
        <f t="shared" si="28"/>
        <v>0</v>
      </c>
      <c r="H50" s="52"/>
      <c r="I50" s="52">
        <f>'4'!I50</f>
        <v>0</v>
      </c>
      <c r="J50" s="52"/>
      <c r="K50" s="52">
        <f>'4'!K50</f>
        <v>0</v>
      </c>
      <c r="L50" s="52">
        <f>'4'!L50</f>
        <v>0</v>
      </c>
      <c r="M50" s="52">
        <f>'5'!M50+'4'!M50</f>
        <v>0</v>
      </c>
      <c r="N50" s="52">
        <f t="shared" si="24"/>
        <v>0</v>
      </c>
      <c r="O50" s="52"/>
      <c r="P50" s="52">
        <f t="shared" si="25"/>
        <v>0</v>
      </c>
      <c r="Q50" s="52"/>
      <c r="R50" s="52">
        <f>'4'!R50</f>
        <v>0</v>
      </c>
      <c r="S50" s="52"/>
      <c r="T50" s="52">
        <f t="shared" si="26"/>
        <v>0</v>
      </c>
      <c r="U50" s="94">
        <f t="shared" si="29"/>
        <v>131</v>
      </c>
    </row>
    <row r="51" spans="1:21" s="53" customFormat="1" x14ac:dyDescent="0.35">
      <c r="A51" s="94">
        <f t="shared" si="27"/>
        <v>132</v>
      </c>
      <c r="B51" s="53" t="s">
        <v>72</v>
      </c>
      <c r="C51" s="52">
        <f>'4'!C51</f>
        <v>0</v>
      </c>
      <c r="D51" s="52">
        <f>'4'!D51</f>
        <v>0</v>
      </c>
      <c r="E51" s="52">
        <f>'4'!E51</f>
        <v>0</v>
      </c>
      <c r="F51" s="52">
        <f>'4'!F51</f>
        <v>0</v>
      </c>
      <c r="G51" s="52">
        <f t="shared" si="28"/>
        <v>0</v>
      </c>
      <c r="H51" s="52"/>
      <c r="I51" s="52">
        <f>'4'!I51</f>
        <v>22726560.48</v>
      </c>
      <c r="J51" s="52"/>
      <c r="K51" s="52">
        <f>'4'!K51</f>
        <v>0</v>
      </c>
      <c r="L51" s="52">
        <f>'4'!L51</f>
        <v>0</v>
      </c>
      <c r="M51" s="52">
        <f>'5'!M51+'4'!M51</f>
        <v>0</v>
      </c>
      <c r="N51" s="52">
        <f t="shared" si="24"/>
        <v>0</v>
      </c>
      <c r="O51" s="52"/>
      <c r="P51" s="52">
        <f t="shared" si="25"/>
        <v>22726560.48</v>
      </c>
      <c r="Q51" s="52"/>
      <c r="R51" s="52">
        <f>'4'!R51</f>
        <v>0</v>
      </c>
      <c r="S51" s="52"/>
      <c r="T51" s="52">
        <f t="shared" si="26"/>
        <v>22726560.48</v>
      </c>
      <c r="U51" s="94">
        <f t="shared" si="29"/>
        <v>132</v>
      </c>
    </row>
    <row r="52" spans="1:21" s="53" customFormat="1" x14ac:dyDescent="0.35">
      <c r="A52" s="94">
        <f t="shared" si="27"/>
        <v>133</v>
      </c>
      <c r="B52" s="53" t="s">
        <v>73</v>
      </c>
      <c r="C52" s="52">
        <f>'4'!C52</f>
        <v>0</v>
      </c>
      <c r="D52" s="52">
        <f>'4'!D52</f>
        <v>0</v>
      </c>
      <c r="E52" s="52">
        <f>'4'!E52</f>
        <v>0</v>
      </c>
      <c r="F52" s="52">
        <f>'4'!F52</f>
        <v>0</v>
      </c>
      <c r="G52" s="52">
        <f t="shared" si="28"/>
        <v>0</v>
      </c>
      <c r="H52" s="52"/>
      <c r="I52" s="52">
        <f>'4'!I52</f>
        <v>25374661.030000001</v>
      </c>
      <c r="J52" s="52"/>
      <c r="K52" s="52">
        <f>'4'!K52</f>
        <v>0</v>
      </c>
      <c r="L52" s="52">
        <f>'4'!L52</f>
        <v>0</v>
      </c>
      <c r="M52" s="52">
        <f>'5'!M52+'4'!M52</f>
        <v>0</v>
      </c>
      <c r="N52" s="52">
        <f t="shared" si="24"/>
        <v>0</v>
      </c>
      <c r="O52" s="52"/>
      <c r="P52" s="52">
        <f t="shared" si="25"/>
        <v>25374661.030000001</v>
      </c>
      <c r="Q52" s="52"/>
      <c r="R52" s="52">
        <f>'4'!R52</f>
        <v>0</v>
      </c>
      <c r="S52" s="52"/>
      <c r="T52" s="52">
        <f t="shared" si="26"/>
        <v>25374661.030000001</v>
      </c>
      <c r="U52" s="94">
        <f t="shared" si="29"/>
        <v>133</v>
      </c>
    </row>
    <row r="53" spans="1:21" s="53" customFormat="1" x14ac:dyDescent="0.35">
      <c r="A53" s="94">
        <f t="shared" si="27"/>
        <v>134</v>
      </c>
      <c r="B53" s="53" t="s">
        <v>74</v>
      </c>
      <c r="C53" s="52">
        <f>'4'!C53</f>
        <v>0</v>
      </c>
      <c r="D53" s="52">
        <f>'4'!D53</f>
        <v>0</v>
      </c>
      <c r="E53" s="52">
        <f>'4'!E53</f>
        <v>0</v>
      </c>
      <c r="F53" s="52">
        <f>'4'!F53</f>
        <v>0</v>
      </c>
      <c r="G53" s="52">
        <f t="shared" si="28"/>
        <v>0</v>
      </c>
      <c r="H53" s="52"/>
      <c r="I53" s="52">
        <f>'4'!I53</f>
        <v>589156287.88</v>
      </c>
      <c r="J53" s="52"/>
      <c r="K53" s="52">
        <f>'4'!K53</f>
        <v>0</v>
      </c>
      <c r="L53" s="52">
        <f>'4'!L53</f>
        <v>0</v>
      </c>
      <c r="M53" s="52">
        <f>'5'!M53+'4'!M53</f>
        <v>0</v>
      </c>
      <c r="N53" s="52">
        <f t="shared" si="24"/>
        <v>0</v>
      </c>
      <c r="O53" s="52"/>
      <c r="P53" s="52">
        <f t="shared" si="25"/>
        <v>589156287.88</v>
      </c>
      <c r="Q53" s="52"/>
      <c r="R53" s="52">
        <f>'4'!R53</f>
        <v>0</v>
      </c>
      <c r="S53" s="52"/>
      <c r="T53" s="52">
        <f t="shared" si="26"/>
        <v>589156287.88</v>
      </c>
      <c r="U53" s="94">
        <f t="shared" si="29"/>
        <v>134</v>
      </c>
    </row>
    <row r="54" spans="1:21" s="53" customFormat="1" x14ac:dyDescent="0.35">
      <c r="A54" s="94">
        <f t="shared" si="27"/>
        <v>135</v>
      </c>
      <c r="B54" s="53" t="s">
        <v>75</v>
      </c>
      <c r="C54" s="52">
        <f>'4'!C54</f>
        <v>0</v>
      </c>
      <c r="D54" s="52">
        <f>'4'!D54</f>
        <v>0</v>
      </c>
      <c r="E54" s="52">
        <f>'4'!E54</f>
        <v>0</v>
      </c>
      <c r="F54" s="52">
        <f>'4'!F54</f>
        <v>0</v>
      </c>
      <c r="G54" s="52">
        <f t="shared" si="28"/>
        <v>0</v>
      </c>
      <c r="H54" s="52"/>
      <c r="I54" s="52">
        <f>'4'!I54</f>
        <v>17494014.710000001</v>
      </c>
      <c r="J54" s="52"/>
      <c r="K54" s="52">
        <f>'4'!K54</f>
        <v>0</v>
      </c>
      <c r="L54" s="52">
        <f>'4'!L54</f>
        <v>0</v>
      </c>
      <c r="M54" s="52">
        <f>'5'!M54+'4'!M54</f>
        <v>0</v>
      </c>
      <c r="N54" s="52">
        <f t="shared" si="24"/>
        <v>0</v>
      </c>
      <c r="O54" s="52"/>
      <c r="P54" s="52">
        <f t="shared" si="25"/>
        <v>17494014.710000001</v>
      </c>
      <c r="Q54" s="52"/>
      <c r="R54" s="52">
        <f>'4'!R54</f>
        <v>0</v>
      </c>
      <c r="S54" s="52"/>
      <c r="T54" s="52">
        <f t="shared" si="26"/>
        <v>17494014.710000001</v>
      </c>
      <c r="U54" s="94">
        <f t="shared" si="29"/>
        <v>135</v>
      </c>
    </row>
    <row r="55" spans="1:21" s="53" customFormat="1" x14ac:dyDescent="0.35">
      <c r="A55" s="94">
        <f t="shared" si="27"/>
        <v>136</v>
      </c>
      <c r="B55" s="53" t="s">
        <v>76</v>
      </c>
      <c r="C55" s="52">
        <f>'4'!C55</f>
        <v>0</v>
      </c>
      <c r="D55" s="52">
        <f>'4'!D55</f>
        <v>0</v>
      </c>
      <c r="E55" s="52">
        <f>'4'!E55</f>
        <v>0</v>
      </c>
      <c r="F55" s="52">
        <f>'4'!F55</f>
        <v>0</v>
      </c>
      <c r="G55" s="52">
        <f t="shared" si="28"/>
        <v>0</v>
      </c>
      <c r="H55" s="52"/>
      <c r="I55" s="52">
        <f>'4'!I55</f>
        <v>608919765.35000002</v>
      </c>
      <c r="J55" s="52"/>
      <c r="K55" s="52">
        <f>'4'!K55</f>
        <v>0</v>
      </c>
      <c r="L55" s="52">
        <f>'4'!L55</f>
        <v>0</v>
      </c>
      <c r="M55" s="52">
        <f>'5'!M55+'4'!M55</f>
        <v>0</v>
      </c>
      <c r="N55" s="52">
        <f t="shared" si="24"/>
        <v>0</v>
      </c>
      <c r="O55" s="52"/>
      <c r="P55" s="52">
        <f t="shared" si="25"/>
        <v>608919765.35000002</v>
      </c>
      <c r="Q55" s="52"/>
      <c r="R55" s="52">
        <f>'4'!R55</f>
        <v>0</v>
      </c>
      <c r="S55" s="52"/>
      <c r="T55" s="52">
        <f t="shared" si="26"/>
        <v>608919765.35000002</v>
      </c>
      <c r="U55" s="94">
        <f t="shared" si="29"/>
        <v>136</v>
      </c>
    </row>
    <row r="56" spans="1:21" s="53" customFormat="1" x14ac:dyDescent="0.35">
      <c r="A56" s="94">
        <f t="shared" si="27"/>
        <v>137</v>
      </c>
      <c r="B56" s="53" t="s">
        <v>77</v>
      </c>
      <c r="C56" s="52">
        <f>'4'!C56</f>
        <v>0</v>
      </c>
      <c r="D56" s="52">
        <f>'4'!D56</f>
        <v>0</v>
      </c>
      <c r="E56" s="52">
        <f>'4'!E56</f>
        <v>0</v>
      </c>
      <c r="F56" s="52">
        <f>'4'!F56</f>
        <v>0</v>
      </c>
      <c r="G56" s="52">
        <f t="shared" si="28"/>
        <v>0</v>
      </c>
      <c r="H56" s="52"/>
      <c r="I56" s="52">
        <f>'4'!I56</f>
        <v>4413.43</v>
      </c>
      <c r="J56" s="52"/>
      <c r="K56" s="52">
        <f>'4'!K56</f>
        <v>0</v>
      </c>
      <c r="L56" s="52">
        <f>'4'!L56</f>
        <v>0</v>
      </c>
      <c r="M56" s="52">
        <f>'5'!M56+'4'!M56</f>
        <v>0</v>
      </c>
      <c r="N56" s="52">
        <f t="shared" si="24"/>
        <v>0</v>
      </c>
      <c r="O56" s="52"/>
      <c r="P56" s="52">
        <f t="shared" si="25"/>
        <v>4413.43</v>
      </c>
      <c r="Q56" s="52"/>
      <c r="R56" s="52">
        <f>'4'!R56</f>
        <v>0</v>
      </c>
      <c r="S56" s="52"/>
      <c r="T56" s="52">
        <f t="shared" si="26"/>
        <v>4413.43</v>
      </c>
      <c r="U56" s="94">
        <f t="shared" si="29"/>
        <v>137</v>
      </c>
    </row>
    <row r="57" spans="1:21" s="53" customFormat="1" x14ac:dyDescent="0.35">
      <c r="A57" s="94">
        <f t="shared" si="27"/>
        <v>138</v>
      </c>
      <c r="B57" s="53" t="s">
        <v>78</v>
      </c>
      <c r="C57" s="52">
        <f>'4'!C57</f>
        <v>0</v>
      </c>
      <c r="D57" s="52">
        <f>'4'!D57</f>
        <v>0</v>
      </c>
      <c r="E57" s="52">
        <f>'4'!E57</f>
        <v>0</v>
      </c>
      <c r="F57" s="52">
        <f>'4'!F57</f>
        <v>0</v>
      </c>
      <c r="G57" s="52">
        <f t="shared" si="28"/>
        <v>0</v>
      </c>
      <c r="H57" s="52"/>
      <c r="I57" s="52">
        <f>'4'!I57</f>
        <v>717381012.41999996</v>
      </c>
      <c r="J57" s="52"/>
      <c r="K57" s="52">
        <f>'4'!K57</f>
        <v>0</v>
      </c>
      <c r="L57" s="52">
        <f>'4'!L57</f>
        <v>0</v>
      </c>
      <c r="M57" s="52">
        <f>'5'!M57+'4'!M57</f>
        <v>0</v>
      </c>
      <c r="N57" s="52">
        <f t="shared" si="24"/>
        <v>0</v>
      </c>
      <c r="O57" s="52"/>
      <c r="P57" s="52">
        <f t="shared" si="25"/>
        <v>717381012.41999996</v>
      </c>
      <c r="Q57" s="52"/>
      <c r="R57" s="52">
        <f>'4'!R57</f>
        <v>0</v>
      </c>
      <c r="S57" s="52"/>
      <c r="T57" s="52">
        <f t="shared" si="26"/>
        <v>717381012.41999996</v>
      </c>
      <c r="U57" s="94">
        <f t="shared" si="29"/>
        <v>138</v>
      </c>
    </row>
    <row r="58" spans="1:21" s="53" customFormat="1" x14ac:dyDescent="0.35">
      <c r="A58" s="94">
        <f t="shared" si="27"/>
        <v>139</v>
      </c>
      <c r="B58" s="53" t="s">
        <v>79</v>
      </c>
      <c r="C58" s="52">
        <f>'4'!C58</f>
        <v>0</v>
      </c>
      <c r="D58" s="52">
        <f>'4'!D58</f>
        <v>0</v>
      </c>
      <c r="E58" s="52">
        <f>'4'!E58</f>
        <v>0</v>
      </c>
      <c r="F58" s="52">
        <f>'4'!F58</f>
        <v>0</v>
      </c>
      <c r="G58" s="52">
        <f t="shared" si="28"/>
        <v>0</v>
      </c>
      <c r="H58" s="52"/>
      <c r="I58" s="52">
        <f>'4'!I58</f>
        <v>5270570.0599999996</v>
      </c>
      <c r="J58" s="52"/>
      <c r="K58" s="52">
        <f>'4'!K58</f>
        <v>0</v>
      </c>
      <c r="L58" s="52">
        <f>'4'!L58</f>
        <v>0</v>
      </c>
      <c r="M58" s="52">
        <f>'5'!M58+'4'!M58</f>
        <v>0</v>
      </c>
      <c r="N58" s="52">
        <f t="shared" si="24"/>
        <v>0</v>
      </c>
      <c r="O58" s="52"/>
      <c r="P58" s="52">
        <f t="shared" si="25"/>
        <v>5270570.0599999996</v>
      </c>
      <c r="Q58" s="52"/>
      <c r="R58" s="52">
        <f>'4'!R58</f>
        <v>0</v>
      </c>
      <c r="S58" s="52"/>
      <c r="T58" s="52">
        <f t="shared" si="26"/>
        <v>5270570.0599999996</v>
      </c>
      <c r="U58" s="94">
        <f t="shared" si="29"/>
        <v>139</v>
      </c>
    </row>
    <row r="59" spans="1:21" s="53" customFormat="1" x14ac:dyDescent="0.35">
      <c r="A59" s="94">
        <f t="shared" si="27"/>
        <v>140</v>
      </c>
      <c r="B59" s="53" t="s">
        <v>23</v>
      </c>
      <c r="C59" s="52">
        <f>'4'!C59</f>
        <v>0</v>
      </c>
      <c r="D59" s="52">
        <f>'4'!D59</f>
        <v>0</v>
      </c>
      <c r="E59" s="52">
        <f>'4'!E59</f>
        <v>341185220.58895993</v>
      </c>
      <c r="F59" s="52">
        <f>'4'!F59</f>
        <v>52857968.134078674</v>
      </c>
      <c r="G59" s="52">
        <f t="shared" si="28"/>
        <v>394043188.72303861</v>
      </c>
      <c r="H59" s="52"/>
      <c r="I59" s="52">
        <f>'4'!I59</f>
        <v>2851733.86</v>
      </c>
      <c r="J59" s="52"/>
      <c r="K59" s="52">
        <f>'4'!K59</f>
        <v>81223063.456371188</v>
      </c>
      <c r="L59" s="52">
        <f>'4'!L59</f>
        <v>77365264.890458956</v>
      </c>
      <c r="M59" s="52">
        <f>'5'!M59+'4'!M59</f>
        <v>7726608.2541507259</v>
      </c>
      <c r="N59" s="52">
        <f t="shared" si="24"/>
        <v>166314936.60098085</v>
      </c>
      <c r="O59" s="52"/>
      <c r="P59" s="52">
        <f t="shared" si="25"/>
        <v>563209859.18401945</v>
      </c>
      <c r="Q59" s="52"/>
      <c r="R59" s="52">
        <f>'4'!R59</f>
        <v>0</v>
      </c>
      <c r="S59" s="52"/>
      <c r="T59" s="52">
        <f t="shared" si="26"/>
        <v>563209859.18401945</v>
      </c>
      <c r="U59" s="94">
        <f t="shared" si="29"/>
        <v>140</v>
      </c>
    </row>
    <row r="60" spans="1:21" s="53" customFormat="1" x14ac:dyDescent="0.35">
      <c r="A60" s="94">
        <f t="shared" si="27"/>
        <v>141</v>
      </c>
      <c r="B60" s="53" t="s">
        <v>80</v>
      </c>
      <c r="C60" s="52">
        <f>'4'!C60</f>
        <v>0</v>
      </c>
      <c r="D60" s="52">
        <f>'4'!D60</f>
        <v>0</v>
      </c>
      <c r="E60" s="52">
        <f>'4'!E60</f>
        <v>88165231</v>
      </c>
      <c r="F60" s="52">
        <f>'4'!F60</f>
        <v>0</v>
      </c>
      <c r="G60" s="52">
        <f t="shared" si="28"/>
        <v>88165231</v>
      </c>
      <c r="H60" s="52"/>
      <c r="I60" s="52">
        <f>'4'!I60</f>
        <v>0</v>
      </c>
      <c r="J60" s="52"/>
      <c r="K60" s="52">
        <f>'4'!K60</f>
        <v>0</v>
      </c>
      <c r="L60" s="52">
        <f>'4'!L60</f>
        <v>0</v>
      </c>
      <c r="M60" s="52">
        <f>'5'!M60+'4'!M60</f>
        <v>0</v>
      </c>
      <c r="N60" s="52">
        <f t="shared" si="24"/>
        <v>0</v>
      </c>
      <c r="O60" s="52"/>
      <c r="P60" s="52">
        <f t="shared" si="25"/>
        <v>88165231</v>
      </c>
      <c r="Q60" s="52"/>
      <c r="R60" s="52">
        <f>'4'!R60</f>
        <v>0</v>
      </c>
      <c r="S60" s="52"/>
      <c r="T60" s="52">
        <f t="shared" si="26"/>
        <v>88165231</v>
      </c>
      <c r="U60" s="94">
        <f t="shared" si="29"/>
        <v>141</v>
      </c>
    </row>
    <row r="61" spans="1:21" s="53" customFormat="1" x14ac:dyDescent="0.35">
      <c r="A61" s="94">
        <f t="shared" si="27"/>
        <v>142</v>
      </c>
      <c r="B61" s="53" t="s">
        <v>24</v>
      </c>
      <c r="C61" s="52">
        <f>'4'!C61</f>
        <v>0</v>
      </c>
      <c r="D61" s="52">
        <f>'4'!D61</f>
        <v>0</v>
      </c>
      <c r="E61" s="52">
        <f>'4'!E61</f>
        <v>10133708.923739854</v>
      </c>
      <c r="F61" s="52">
        <f>'4'!F61</f>
        <v>349791.8246309298</v>
      </c>
      <c r="G61" s="52">
        <f>SUM(C61:F61)</f>
        <v>10483500.748370783</v>
      </c>
      <c r="H61" s="52"/>
      <c r="I61" s="52">
        <f>'4'!I61</f>
        <v>0</v>
      </c>
      <c r="J61" s="52"/>
      <c r="K61" s="52">
        <f>'4'!K61</f>
        <v>1969034.7317187719</v>
      </c>
      <c r="L61" s="52">
        <f>'4'!L61</f>
        <v>1875512.7806742098</v>
      </c>
      <c r="M61" s="52">
        <f>'5'!M61+'4'!M61</f>
        <v>187310.83713654644</v>
      </c>
      <c r="N61" s="52">
        <f t="shared" si="24"/>
        <v>4031858.3495295285</v>
      </c>
      <c r="O61" s="52"/>
      <c r="P61" s="52">
        <f t="shared" si="25"/>
        <v>14515359.097900312</v>
      </c>
      <c r="Q61" s="52"/>
      <c r="R61" s="52">
        <f>'4'!R61</f>
        <v>0</v>
      </c>
      <c r="S61" s="52"/>
      <c r="T61" s="52">
        <f t="shared" si="26"/>
        <v>14515359.097900312</v>
      </c>
      <c r="U61" s="94">
        <f t="shared" si="29"/>
        <v>142</v>
      </c>
    </row>
    <row r="62" spans="1:21" s="53" customFormat="1" x14ac:dyDescent="0.35">
      <c r="A62" s="94">
        <f t="shared" si="27"/>
        <v>143</v>
      </c>
      <c r="B62" s="53" t="s">
        <v>81</v>
      </c>
      <c r="C62" s="52">
        <f>'4'!C62</f>
        <v>5149855448.4531546</v>
      </c>
      <c r="D62" s="52">
        <f>'4'!D62</f>
        <v>9587694067.232872</v>
      </c>
      <c r="E62" s="52">
        <f>'4'!E62</f>
        <v>0</v>
      </c>
      <c r="F62" s="52">
        <f>'4'!F62</f>
        <v>0</v>
      </c>
      <c r="G62" s="52">
        <f t="shared" si="28"/>
        <v>14737549515.686028</v>
      </c>
      <c r="H62" s="52"/>
      <c r="I62" s="52">
        <f>'4'!I62</f>
        <v>0</v>
      </c>
      <c r="J62" s="52"/>
      <c r="K62" s="52">
        <f>'4'!K62</f>
        <v>0</v>
      </c>
      <c r="L62" s="52">
        <f>'4'!L62</f>
        <v>0</v>
      </c>
      <c r="M62" s="52">
        <f>'5'!M62+'4'!M62</f>
        <v>0</v>
      </c>
      <c r="N62" s="52">
        <f t="shared" si="24"/>
        <v>0</v>
      </c>
      <c r="O62" s="52"/>
      <c r="P62" s="52">
        <f t="shared" si="25"/>
        <v>14737549515.686028</v>
      </c>
      <c r="Q62" s="52"/>
      <c r="R62" s="52">
        <f>'4'!R62</f>
        <v>0</v>
      </c>
      <c r="S62" s="52"/>
      <c r="T62" s="52">
        <f t="shared" si="26"/>
        <v>14737549515.686028</v>
      </c>
      <c r="U62" s="94">
        <f t="shared" si="29"/>
        <v>143</v>
      </c>
    </row>
    <row r="63" spans="1:21" s="53" customFormat="1" x14ac:dyDescent="0.35">
      <c r="A63" s="94">
        <f t="shared" si="27"/>
        <v>144</v>
      </c>
      <c r="B63" s="53" t="s">
        <v>82</v>
      </c>
      <c r="C63" s="52">
        <f>'4'!C63</f>
        <v>154361178.70934418</v>
      </c>
      <c r="D63" s="52">
        <f>'4'!D63</f>
        <v>140325001.37275571</v>
      </c>
      <c r="E63" s="52">
        <f>'4'!E63</f>
        <v>0</v>
      </c>
      <c r="F63" s="52">
        <f>'4'!F63</f>
        <v>0</v>
      </c>
      <c r="G63" s="52">
        <f t="shared" si="28"/>
        <v>294686180.08209991</v>
      </c>
      <c r="H63" s="52"/>
      <c r="I63" s="52">
        <f>'4'!I63</f>
        <v>0</v>
      </c>
      <c r="J63" s="52"/>
      <c r="K63" s="52">
        <f>'4'!K63</f>
        <v>0</v>
      </c>
      <c r="L63" s="52">
        <f>'4'!L63</f>
        <v>0</v>
      </c>
      <c r="M63" s="52">
        <f>'5'!M63+'4'!M63</f>
        <v>0</v>
      </c>
      <c r="N63" s="52">
        <f t="shared" si="24"/>
        <v>0</v>
      </c>
      <c r="O63" s="52"/>
      <c r="P63" s="52">
        <f t="shared" si="25"/>
        <v>294686180.08209991</v>
      </c>
      <c r="Q63" s="52"/>
      <c r="R63" s="52">
        <f>'4'!R63</f>
        <v>0</v>
      </c>
      <c r="S63" s="52"/>
      <c r="T63" s="52">
        <f t="shared" si="26"/>
        <v>294686180.08209991</v>
      </c>
      <c r="U63" s="94">
        <f t="shared" si="29"/>
        <v>144</v>
      </c>
    </row>
    <row r="64" spans="1:21" s="53" customFormat="1" x14ac:dyDescent="0.35">
      <c r="A64" s="94">
        <f t="shared" si="27"/>
        <v>145</v>
      </c>
      <c r="B64" s="53" t="s">
        <v>83</v>
      </c>
      <c r="C64" s="52">
        <f>'4'!C64</f>
        <v>0</v>
      </c>
      <c r="D64" s="52">
        <f>'4'!D64</f>
        <v>0</v>
      </c>
      <c r="E64" s="52">
        <f>'4'!E64</f>
        <v>0</v>
      </c>
      <c r="F64" s="52">
        <f>'4'!F64</f>
        <v>0</v>
      </c>
      <c r="G64" s="52">
        <f t="shared" si="28"/>
        <v>0</v>
      </c>
      <c r="H64" s="52"/>
      <c r="I64" s="52">
        <f>'4'!I64</f>
        <v>94981196.860000014</v>
      </c>
      <c r="J64" s="52"/>
      <c r="K64" s="52">
        <f>'4'!K64</f>
        <v>0</v>
      </c>
      <c r="L64" s="52">
        <f>'4'!L64</f>
        <v>0</v>
      </c>
      <c r="M64" s="52">
        <f>'5'!M64+'4'!M64</f>
        <v>0</v>
      </c>
      <c r="N64" s="52">
        <f t="shared" si="24"/>
        <v>0</v>
      </c>
      <c r="O64" s="52"/>
      <c r="P64" s="52">
        <f t="shared" si="25"/>
        <v>94981196.860000014</v>
      </c>
      <c r="Q64" s="52"/>
      <c r="R64" s="52">
        <f>'4'!R64</f>
        <v>0</v>
      </c>
      <c r="S64" s="52"/>
      <c r="T64" s="52">
        <f t="shared" si="26"/>
        <v>94981196.860000014</v>
      </c>
      <c r="U64" s="94">
        <f t="shared" si="29"/>
        <v>145</v>
      </c>
    </row>
    <row r="65" spans="1:21" s="53" customFormat="1" x14ac:dyDescent="0.35">
      <c r="A65" s="94">
        <f t="shared" si="27"/>
        <v>146</v>
      </c>
      <c r="B65" s="53" t="s">
        <v>55</v>
      </c>
      <c r="C65" s="52">
        <f>'4'!C65</f>
        <v>0</v>
      </c>
      <c r="D65" s="52">
        <f>'4'!D65</f>
        <v>0</v>
      </c>
      <c r="E65" s="52">
        <f>'4'!E65</f>
        <v>0</v>
      </c>
      <c r="F65" s="52">
        <f>'4'!F65</f>
        <v>0</v>
      </c>
      <c r="G65" s="52">
        <f t="shared" si="28"/>
        <v>0</v>
      </c>
      <c r="H65" s="52"/>
      <c r="I65" s="52">
        <f>'4'!I65</f>
        <v>0</v>
      </c>
      <c r="J65" s="52"/>
      <c r="K65" s="52">
        <f>'4'!K65</f>
        <v>0</v>
      </c>
      <c r="L65" s="52">
        <f>'4'!L65</f>
        <v>0</v>
      </c>
      <c r="M65" s="52">
        <f>'5'!M65+'4'!M65</f>
        <v>0</v>
      </c>
      <c r="N65" s="52">
        <f t="shared" si="24"/>
        <v>0</v>
      </c>
      <c r="O65" s="52"/>
      <c r="P65" s="52">
        <f t="shared" si="25"/>
        <v>0</v>
      </c>
      <c r="Q65" s="52"/>
      <c r="R65" s="52">
        <f>'4'!R65</f>
        <v>22698397991.050003</v>
      </c>
      <c r="S65" s="52"/>
      <c r="T65" s="52">
        <f t="shared" si="26"/>
        <v>22698397991.050003</v>
      </c>
      <c r="U65" s="94">
        <f t="shared" si="29"/>
        <v>146</v>
      </c>
    </row>
    <row r="66" spans="1:21" s="53" customFormat="1" x14ac:dyDescent="0.35">
      <c r="A66" s="94">
        <f t="shared" si="27"/>
        <v>147</v>
      </c>
      <c r="B66" s="31" t="s">
        <v>50</v>
      </c>
      <c r="C66" s="54">
        <f>SUM(C42:C65)</f>
        <v>5304216627.1624985</v>
      </c>
      <c r="D66" s="54">
        <f t="shared" ref="D66:T66" si="30">SUM(D42:D65)</f>
        <v>9728019068.6056271</v>
      </c>
      <c r="E66" s="54">
        <f t="shared" si="30"/>
        <v>439484160.51269978</v>
      </c>
      <c r="F66" s="54">
        <f t="shared" si="30"/>
        <v>53207759.958709605</v>
      </c>
      <c r="G66" s="54">
        <f t="shared" ref="G66" si="31">SUM(G42:G65)</f>
        <v>15524927616.239536</v>
      </c>
      <c r="H66" s="54"/>
      <c r="I66" s="54">
        <f t="shared" si="30"/>
        <v>15049261050.030001</v>
      </c>
      <c r="J66" s="54"/>
      <c r="K66" s="54">
        <f t="shared" si="30"/>
        <v>17976306692.590168</v>
      </c>
      <c r="L66" s="54">
        <f t="shared" ref="L66" si="32">SUM(L42:L65)</f>
        <v>17248250672.189045</v>
      </c>
      <c r="M66" s="54">
        <f t="shared" ref="M66" si="33">SUM(M42:M65)</f>
        <v>1717392461.4812868</v>
      </c>
      <c r="N66" s="54">
        <f t="shared" ref="N66" si="34">SUM(N42:N65)</f>
        <v>36941949826.260506</v>
      </c>
      <c r="O66" s="54"/>
      <c r="P66" s="54">
        <f>SUM(P42:P65)</f>
        <v>67516138492.530037</v>
      </c>
      <c r="Q66" s="54"/>
      <c r="R66" s="54">
        <f t="shared" si="30"/>
        <v>22698397991.050003</v>
      </c>
      <c r="S66" s="54"/>
      <c r="T66" s="54">
        <f t="shared" si="30"/>
        <v>90214536483.580048</v>
      </c>
      <c r="U66" s="94">
        <f t="shared" si="29"/>
        <v>147</v>
      </c>
    </row>
    <row r="67" spans="1:21" s="53" customFormat="1" ht="8.25" customHeight="1" x14ac:dyDescent="0.35">
      <c r="A67" s="94"/>
      <c r="B67" s="31"/>
      <c r="C67" s="52"/>
      <c r="D67" s="52"/>
      <c r="E67" s="52"/>
      <c r="F67" s="52"/>
      <c r="G67" s="52"/>
      <c r="H67" s="52"/>
      <c r="I67" s="52"/>
      <c r="J67" s="52"/>
      <c r="K67" s="52"/>
      <c r="L67" s="52"/>
      <c r="M67" s="52"/>
      <c r="N67" s="52"/>
      <c r="O67" s="52"/>
      <c r="P67" s="52"/>
      <c r="Q67" s="52"/>
      <c r="R67" s="52"/>
      <c r="S67" s="52"/>
      <c r="T67" s="52"/>
      <c r="U67" s="94"/>
    </row>
    <row r="68" spans="1:21" s="53" customFormat="1" ht="15" thickBot="1" x14ac:dyDescent="0.4">
      <c r="A68" s="94">
        <f>A66+1</f>
        <v>148</v>
      </c>
      <c r="B68" s="58" t="s">
        <v>61</v>
      </c>
      <c r="C68" s="81">
        <f>C66+C39</f>
        <v>5776192094.866374</v>
      </c>
      <c r="D68" s="81">
        <f t="shared" ref="D68:R68" si="35">D66+D39</f>
        <v>10603889354.041752</v>
      </c>
      <c r="E68" s="81">
        <f t="shared" si="35"/>
        <v>442607994.51269978</v>
      </c>
      <c r="F68" s="81">
        <f t="shared" si="35"/>
        <v>54505923.958709605</v>
      </c>
      <c r="G68" s="81">
        <f t="shared" si="35"/>
        <v>16877195367.379536</v>
      </c>
      <c r="H68" s="81"/>
      <c r="I68" s="81">
        <f t="shared" si="35"/>
        <v>16366987844.130001</v>
      </c>
      <c r="J68" s="81"/>
      <c r="K68" s="81">
        <f t="shared" si="35"/>
        <v>19009691305.37331</v>
      </c>
      <c r="L68" s="81">
        <f t="shared" ref="L68" si="36">L66+L39</f>
        <v>18239853990.984859</v>
      </c>
      <c r="M68" s="81">
        <f t="shared" ref="M68:P68" si="37">M66+M39</f>
        <v>2582395812.2323284</v>
      </c>
      <c r="N68" s="81">
        <f t="shared" si="37"/>
        <v>39831941108.590508</v>
      </c>
      <c r="O68" s="81"/>
      <c r="P68" s="81">
        <f t="shared" si="37"/>
        <v>73076124320.100037</v>
      </c>
      <c r="Q68" s="81"/>
      <c r="R68" s="81">
        <f t="shared" si="35"/>
        <v>25483784083.290001</v>
      </c>
      <c r="S68" s="81"/>
      <c r="T68" s="81">
        <f t="shared" si="26"/>
        <v>98559908403.390045</v>
      </c>
      <c r="U68" s="94">
        <f>U66+1</f>
        <v>148</v>
      </c>
    </row>
    <row r="69" spans="1:21" s="53" customFormat="1" ht="8.25" customHeight="1" thickTop="1" x14ac:dyDescent="0.35">
      <c r="A69" s="50"/>
    </row>
    <row r="70" spans="1:21" ht="15" customHeight="1" x14ac:dyDescent="0.35">
      <c r="A70" s="50"/>
      <c r="B70" s="22" t="s">
        <v>90</v>
      </c>
      <c r="C70" s="53"/>
      <c r="D70" s="53"/>
      <c r="E70" s="53"/>
      <c r="F70" s="53"/>
      <c r="G70" s="53"/>
      <c r="H70" s="53"/>
      <c r="I70" s="53"/>
      <c r="J70" s="53"/>
      <c r="K70" s="53"/>
      <c r="L70" s="53"/>
      <c r="M70" s="53"/>
      <c r="N70" s="53"/>
      <c r="O70" s="53"/>
      <c r="P70" s="53"/>
      <c r="Q70" s="53"/>
      <c r="R70" s="53"/>
      <c r="S70" s="53"/>
      <c r="T70" s="53"/>
    </row>
    <row r="71" spans="1:21" ht="35.25" customHeight="1" x14ac:dyDescent="0.35">
      <c r="A71" s="50"/>
      <c r="B71" s="9" t="s">
        <v>367</v>
      </c>
      <c r="C71" s="9"/>
      <c r="D71" s="9"/>
      <c r="E71" s="9"/>
      <c r="F71" s="9"/>
      <c r="G71" s="9"/>
      <c r="H71" s="9"/>
      <c r="I71" s="9"/>
      <c r="J71" s="9"/>
      <c r="K71" s="9"/>
      <c r="L71" s="9"/>
      <c r="M71" s="9"/>
      <c r="N71" s="9"/>
      <c r="O71" s="9"/>
      <c r="P71" s="9"/>
      <c r="Q71" s="9"/>
      <c r="R71" s="9"/>
      <c r="S71" s="9"/>
      <c r="T71" s="9"/>
    </row>
  </sheetData>
  <mergeCells count="11">
    <mergeCell ref="B71:T71"/>
    <mergeCell ref="A1:T1"/>
    <mergeCell ref="A4:T4"/>
    <mergeCell ref="A3:T3"/>
    <mergeCell ref="T9:T10"/>
    <mergeCell ref="C9:G9"/>
    <mergeCell ref="I9:I10"/>
    <mergeCell ref="P9:P10"/>
    <mergeCell ref="R9:R10"/>
    <mergeCell ref="A2:T2"/>
    <mergeCell ref="K9:N9"/>
  </mergeCells>
  <pageMargins left="1" right="1" top="1" bottom="1" header="0.5" footer="0.5"/>
  <pageSetup scale="46" orientation="landscape" r:id="rId1"/>
  <headerFooter>
    <oddHeader>&amp;RDocket No. ER20-2878-000, et al.- Annual Update RY2024
&amp;F</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F687-9F51-478D-9352-6F8CF7DCC960}">
  <sheetPr>
    <pageSetUpPr fitToPage="1"/>
  </sheetPr>
  <dimension ref="A1:D67"/>
  <sheetViews>
    <sheetView showGridLines="0" tabSelected="1" view="pageBreakPreview" zoomScale="25" zoomScaleSheetLayoutView="25" workbookViewId="0">
      <selection activeCell="T39" sqref="T39:X39"/>
    </sheetView>
  </sheetViews>
  <sheetFormatPr defaultRowHeight="14.5" x14ac:dyDescent="0.35"/>
  <cols>
    <col min="1" max="1" width="5.81640625" style="15" customWidth="1"/>
    <col min="2" max="2" width="18.54296875" style="15" customWidth="1"/>
    <col min="3" max="3" width="57.26953125" customWidth="1"/>
    <col min="4" max="4" width="5.81640625" customWidth="1"/>
    <col min="5" max="255" width="9.1796875"/>
    <col min="256" max="256" width="4" bestFit="1" customWidth="1"/>
    <col min="257" max="257" width="10.7265625" customWidth="1"/>
    <col min="258" max="258" width="70.26953125" customWidth="1"/>
    <col min="259" max="511" width="9.1796875"/>
    <col min="512" max="512" width="4" bestFit="1" customWidth="1"/>
    <col min="513" max="513" width="10.7265625" customWidth="1"/>
    <col min="514" max="514" width="70.26953125" customWidth="1"/>
    <col min="515" max="767" width="9.1796875"/>
    <col min="768" max="768" width="4" bestFit="1" customWidth="1"/>
    <col min="769" max="769" width="10.7265625" customWidth="1"/>
    <col min="770" max="770" width="70.26953125" customWidth="1"/>
    <col min="771" max="1023" width="9.1796875"/>
    <col min="1024" max="1024" width="4" bestFit="1" customWidth="1"/>
    <col min="1025" max="1025" width="10.7265625" customWidth="1"/>
    <col min="1026" max="1026" width="70.26953125" customWidth="1"/>
    <col min="1027" max="1279" width="9.1796875"/>
    <col min="1280" max="1280" width="4" bestFit="1" customWidth="1"/>
    <col min="1281" max="1281" width="10.7265625" customWidth="1"/>
    <col min="1282" max="1282" width="70.26953125" customWidth="1"/>
    <col min="1283" max="1535" width="9.1796875"/>
    <col min="1536" max="1536" width="4" bestFit="1" customWidth="1"/>
    <col min="1537" max="1537" width="10.7265625" customWidth="1"/>
    <col min="1538" max="1538" width="70.26953125" customWidth="1"/>
    <col min="1539" max="1791" width="9.1796875"/>
    <col min="1792" max="1792" width="4" bestFit="1" customWidth="1"/>
    <col min="1793" max="1793" width="10.7265625" customWidth="1"/>
    <col min="1794" max="1794" width="70.26953125" customWidth="1"/>
    <col min="1795" max="2047" width="9.1796875"/>
    <col min="2048" max="2048" width="4" bestFit="1" customWidth="1"/>
    <col min="2049" max="2049" width="10.7265625" customWidth="1"/>
    <col min="2050" max="2050" width="70.26953125" customWidth="1"/>
    <col min="2051" max="2303" width="9.1796875"/>
    <col min="2304" max="2304" width="4" bestFit="1" customWidth="1"/>
    <col min="2305" max="2305" width="10.7265625" customWidth="1"/>
    <col min="2306" max="2306" width="70.26953125" customWidth="1"/>
    <col min="2307" max="2559" width="9.1796875"/>
    <col min="2560" max="2560" width="4" bestFit="1" customWidth="1"/>
    <col min="2561" max="2561" width="10.7265625" customWidth="1"/>
    <col min="2562" max="2562" width="70.26953125" customWidth="1"/>
    <col min="2563" max="2815" width="9.1796875"/>
    <col min="2816" max="2816" width="4" bestFit="1" customWidth="1"/>
    <col min="2817" max="2817" width="10.7265625" customWidth="1"/>
    <col min="2818" max="2818" width="70.26953125" customWidth="1"/>
    <col min="2819" max="3071" width="9.1796875"/>
    <col min="3072" max="3072" width="4" bestFit="1" customWidth="1"/>
    <col min="3073" max="3073" width="10.7265625" customWidth="1"/>
    <col min="3074" max="3074" width="70.26953125" customWidth="1"/>
    <col min="3075" max="3327" width="9.1796875"/>
    <col min="3328" max="3328" width="4" bestFit="1" customWidth="1"/>
    <col min="3329" max="3329" width="10.7265625" customWidth="1"/>
    <col min="3330" max="3330" width="70.26953125" customWidth="1"/>
    <col min="3331" max="3583" width="9.1796875"/>
    <col min="3584" max="3584" width="4" bestFit="1" customWidth="1"/>
    <col min="3585" max="3585" width="10.7265625" customWidth="1"/>
    <col min="3586" max="3586" width="70.26953125" customWidth="1"/>
    <col min="3587" max="3839" width="9.1796875"/>
    <col min="3840" max="3840" width="4" bestFit="1" customWidth="1"/>
    <col min="3841" max="3841" width="10.7265625" customWidth="1"/>
    <col min="3842" max="3842" width="70.26953125" customWidth="1"/>
    <col min="3843" max="4095" width="9.1796875"/>
    <col min="4096" max="4096" width="4" bestFit="1" customWidth="1"/>
    <col min="4097" max="4097" width="10.7265625" customWidth="1"/>
    <col min="4098" max="4098" width="70.26953125" customWidth="1"/>
    <col min="4099" max="4351" width="9.1796875"/>
    <col min="4352" max="4352" width="4" bestFit="1" customWidth="1"/>
    <col min="4353" max="4353" width="10.7265625" customWidth="1"/>
    <col min="4354" max="4354" width="70.26953125" customWidth="1"/>
    <col min="4355" max="4607" width="9.1796875"/>
    <col min="4608" max="4608" width="4" bestFit="1" customWidth="1"/>
    <col min="4609" max="4609" width="10.7265625" customWidth="1"/>
    <col min="4610" max="4610" width="70.26953125" customWidth="1"/>
    <col min="4611" max="4863" width="9.1796875"/>
    <col min="4864" max="4864" width="4" bestFit="1" customWidth="1"/>
    <col min="4865" max="4865" width="10.7265625" customWidth="1"/>
    <col min="4866" max="4866" width="70.26953125" customWidth="1"/>
    <col min="4867" max="5119" width="9.1796875"/>
    <col min="5120" max="5120" width="4" bestFit="1" customWidth="1"/>
    <col min="5121" max="5121" width="10.7265625" customWidth="1"/>
    <col min="5122" max="5122" width="70.26953125" customWidth="1"/>
    <col min="5123" max="5375" width="9.1796875"/>
    <col min="5376" max="5376" width="4" bestFit="1" customWidth="1"/>
    <col min="5377" max="5377" width="10.7265625" customWidth="1"/>
    <col min="5378" max="5378" width="70.26953125" customWidth="1"/>
    <col min="5379" max="5631" width="9.1796875"/>
    <col min="5632" max="5632" width="4" bestFit="1" customWidth="1"/>
    <col min="5633" max="5633" width="10.7265625" customWidth="1"/>
    <col min="5634" max="5634" width="70.26953125" customWidth="1"/>
    <col min="5635" max="5887" width="9.1796875"/>
    <col min="5888" max="5888" width="4" bestFit="1" customWidth="1"/>
    <col min="5889" max="5889" width="10.7265625" customWidth="1"/>
    <col min="5890" max="5890" width="70.26953125" customWidth="1"/>
    <col min="5891" max="6143" width="9.1796875"/>
    <col min="6144" max="6144" width="4" bestFit="1" customWidth="1"/>
    <col min="6145" max="6145" width="10.7265625" customWidth="1"/>
    <col min="6146" max="6146" width="70.26953125" customWidth="1"/>
    <col min="6147" max="6399" width="9.1796875"/>
    <col min="6400" max="6400" width="4" bestFit="1" customWidth="1"/>
    <col min="6401" max="6401" width="10.7265625" customWidth="1"/>
    <col min="6402" max="6402" width="70.26953125" customWidth="1"/>
    <col min="6403" max="6655" width="9.1796875"/>
    <col min="6656" max="6656" width="4" bestFit="1" customWidth="1"/>
    <col min="6657" max="6657" width="10.7265625" customWidth="1"/>
    <col min="6658" max="6658" width="70.26953125" customWidth="1"/>
    <col min="6659" max="6911" width="9.1796875"/>
    <col min="6912" max="6912" width="4" bestFit="1" customWidth="1"/>
    <col min="6913" max="6913" width="10.7265625" customWidth="1"/>
    <col min="6914" max="6914" width="70.26953125" customWidth="1"/>
    <col min="6915" max="7167" width="9.1796875"/>
    <col min="7168" max="7168" width="4" bestFit="1" customWidth="1"/>
    <col min="7169" max="7169" width="10.7265625" customWidth="1"/>
    <col min="7170" max="7170" width="70.26953125" customWidth="1"/>
    <col min="7171" max="7423" width="9.1796875"/>
    <col min="7424" max="7424" width="4" bestFit="1" customWidth="1"/>
    <col min="7425" max="7425" width="10.7265625" customWidth="1"/>
    <col min="7426" max="7426" width="70.26953125" customWidth="1"/>
    <col min="7427" max="7679" width="9.1796875"/>
    <col min="7680" max="7680" width="4" bestFit="1" customWidth="1"/>
    <col min="7681" max="7681" width="10.7265625" customWidth="1"/>
    <col min="7682" max="7682" width="70.26953125" customWidth="1"/>
    <col min="7683" max="7935" width="9.1796875"/>
    <col min="7936" max="7936" width="4" bestFit="1" customWidth="1"/>
    <col min="7937" max="7937" width="10.7265625" customWidth="1"/>
    <col min="7938" max="7938" width="70.26953125" customWidth="1"/>
    <col min="7939" max="8191" width="9.1796875"/>
    <col min="8192" max="8192" width="4" bestFit="1" customWidth="1"/>
    <col min="8193" max="8193" width="10.7265625" customWidth="1"/>
    <col min="8194" max="8194" width="70.26953125" customWidth="1"/>
    <col min="8195" max="8447" width="9.1796875"/>
    <col min="8448" max="8448" width="4" bestFit="1" customWidth="1"/>
    <col min="8449" max="8449" width="10.7265625" customWidth="1"/>
    <col min="8450" max="8450" width="70.26953125" customWidth="1"/>
    <col min="8451" max="8703" width="9.1796875"/>
    <col min="8704" max="8704" width="4" bestFit="1" customWidth="1"/>
    <col min="8705" max="8705" width="10.7265625" customWidth="1"/>
    <col min="8706" max="8706" width="70.26953125" customWidth="1"/>
    <col min="8707" max="8959" width="9.1796875"/>
    <col min="8960" max="8960" width="4" bestFit="1" customWidth="1"/>
    <col min="8961" max="8961" width="10.7265625" customWidth="1"/>
    <col min="8962" max="8962" width="70.26953125" customWidth="1"/>
    <col min="8963" max="9215" width="9.1796875"/>
    <col min="9216" max="9216" width="4" bestFit="1" customWidth="1"/>
    <col min="9217" max="9217" width="10.7265625" customWidth="1"/>
    <col min="9218" max="9218" width="70.26953125" customWidth="1"/>
    <col min="9219" max="9471" width="9.1796875"/>
    <col min="9472" max="9472" width="4" bestFit="1" customWidth="1"/>
    <col min="9473" max="9473" width="10.7265625" customWidth="1"/>
    <col min="9474" max="9474" width="70.26953125" customWidth="1"/>
    <col min="9475" max="9727" width="9.1796875"/>
    <col min="9728" max="9728" width="4" bestFit="1" customWidth="1"/>
    <col min="9729" max="9729" width="10.7265625" customWidth="1"/>
    <col min="9730" max="9730" width="70.26953125" customWidth="1"/>
    <col min="9731" max="9983" width="9.1796875"/>
    <col min="9984" max="9984" width="4" bestFit="1" customWidth="1"/>
    <col min="9985" max="9985" width="10.7265625" customWidth="1"/>
    <col min="9986" max="9986" width="70.26953125" customWidth="1"/>
    <col min="9987" max="10239" width="9.1796875"/>
    <col min="10240" max="10240" width="4" bestFit="1" customWidth="1"/>
    <col min="10241" max="10241" width="10.7265625" customWidth="1"/>
    <col min="10242" max="10242" width="70.26953125" customWidth="1"/>
    <col min="10243" max="10495" width="9.1796875"/>
    <col min="10496" max="10496" width="4" bestFit="1" customWidth="1"/>
    <col min="10497" max="10497" width="10.7265625" customWidth="1"/>
    <col min="10498" max="10498" width="70.26953125" customWidth="1"/>
    <col min="10499" max="10751" width="9.1796875"/>
    <col min="10752" max="10752" width="4" bestFit="1" customWidth="1"/>
    <col min="10753" max="10753" width="10.7265625" customWidth="1"/>
    <col min="10754" max="10754" width="70.26953125" customWidth="1"/>
    <col min="10755" max="11007" width="9.1796875"/>
    <col min="11008" max="11008" width="4" bestFit="1" customWidth="1"/>
    <col min="11009" max="11009" width="10.7265625" customWidth="1"/>
    <col min="11010" max="11010" width="70.26953125" customWidth="1"/>
    <col min="11011" max="11263" width="9.1796875"/>
    <col min="11264" max="11264" width="4" bestFit="1" customWidth="1"/>
    <col min="11265" max="11265" width="10.7265625" customWidth="1"/>
    <col min="11266" max="11266" width="70.26953125" customWidth="1"/>
    <col min="11267" max="11519" width="9.1796875"/>
    <col min="11520" max="11520" width="4" bestFit="1" customWidth="1"/>
    <col min="11521" max="11521" width="10.7265625" customWidth="1"/>
    <col min="11522" max="11522" width="70.26953125" customWidth="1"/>
    <col min="11523" max="11775" width="9.1796875"/>
    <col min="11776" max="11776" width="4" bestFit="1" customWidth="1"/>
    <col min="11777" max="11777" width="10.7265625" customWidth="1"/>
    <col min="11778" max="11778" width="70.26953125" customWidth="1"/>
    <col min="11779" max="12031" width="9.1796875"/>
    <col min="12032" max="12032" width="4" bestFit="1" customWidth="1"/>
    <col min="12033" max="12033" width="10.7265625" customWidth="1"/>
    <col min="12034" max="12034" width="70.26953125" customWidth="1"/>
    <col min="12035" max="12287" width="9.1796875"/>
    <col min="12288" max="12288" width="4" bestFit="1" customWidth="1"/>
    <col min="12289" max="12289" width="10.7265625" customWidth="1"/>
    <col min="12290" max="12290" width="70.26953125" customWidth="1"/>
    <col min="12291" max="12543" width="9.1796875"/>
    <col min="12544" max="12544" width="4" bestFit="1" customWidth="1"/>
    <col min="12545" max="12545" width="10.7265625" customWidth="1"/>
    <col min="12546" max="12546" width="70.26953125" customWidth="1"/>
    <col min="12547" max="12799" width="9.1796875"/>
    <col min="12800" max="12800" width="4" bestFit="1" customWidth="1"/>
    <col min="12801" max="12801" width="10.7265625" customWidth="1"/>
    <col min="12802" max="12802" width="70.26953125" customWidth="1"/>
    <col min="12803" max="13055" width="9.1796875"/>
    <col min="13056" max="13056" width="4" bestFit="1" customWidth="1"/>
    <col min="13057" max="13057" width="10.7265625" customWidth="1"/>
    <col min="13058" max="13058" width="70.26953125" customWidth="1"/>
    <col min="13059" max="13311" width="9.1796875"/>
    <col min="13312" max="13312" width="4" bestFit="1" customWidth="1"/>
    <col min="13313" max="13313" width="10.7265625" customWidth="1"/>
    <col min="13314" max="13314" width="70.26953125" customWidth="1"/>
    <col min="13315" max="13567" width="9.1796875"/>
    <col min="13568" max="13568" width="4" bestFit="1" customWidth="1"/>
    <col min="13569" max="13569" width="10.7265625" customWidth="1"/>
    <col min="13570" max="13570" width="70.26953125" customWidth="1"/>
    <col min="13571" max="13823" width="9.1796875"/>
    <col min="13824" max="13824" width="4" bestFit="1" customWidth="1"/>
    <col min="13825" max="13825" width="10.7265625" customWidth="1"/>
    <col min="13826" max="13826" width="70.26953125" customWidth="1"/>
    <col min="13827" max="14079" width="9.1796875"/>
    <col min="14080" max="14080" width="4" bestFit="1" customWidth="1"/>
    <col min="14081" max="14081" width="10.7265625" customWidth="1"/>
    <col min="14082" max="14082" width="70.26953125" customWidth="1"/>
    <col min="14083" max="14335" width="9.1796875"/>
    <col min="14336" max="14336" width="4" bestFit="1" customWidth="1"/>
    <col min="14337" max="14337" width="10.7265625" customWidth="1"/>
    <col min="14338" max="14338" width="70.26953125" customWidth="1"/>
    <col min="14339" max="14591" width="9.1796875"/>
    <col min="14592" max="14592" width="4" bestFit="1" customWidth="1"/>
    <col min="14593" max="14593" width="10.7265625" customWidth="1"/>
    <col min="14594" max="14594" width="70.26953125" customWidth="1"/>
    <col min="14595" max="14847" width="9.1796875"/>
    <col min="14848" max="14848" width="4" bestFit="1" customWidth="1"/>
    <col min="14849" max="14849" width="10.7265625" customWidth="1"/>
    <col min="14850" max="14850" width="70.26953125" customWidth="1"/>
    <col min="14851" max="15103" width="9.1796875"/>
    <col min="15104" max="15104" width="4" bestFit="1" customWidth="1"/>
    <col min="15105" max="15105" width="10.7265625" customWidth="1"/>
    <col min="15106" max="15106" width="70.26953125" customWidth="1"/>
    <col min="15107" max="15359" width="9.1796875"/>
    <col min="15360" max="15360" width="4" bestFit="1" customWidth="1"/>
    <col min="15361" max="15361" width="10.7265625" customWidth="1"/>
    <col min="15362" max="15362" width="70.26953125" customWidth="1"/>
    <col min="15363" max="15615" width="9.1796875"/>
    <col min="15616" max="15616" width="4" bestFit="1" customWidth="1"/>
    <col min="15617" max="15617" width="10.7265625" customWidth="1"/>
    <col min="15618" max="15618" width="70.26953125" customWidth="1"/>
    <col min="15619" max="15871" width="9.1796875"/>
    <col min="15872" max="15872" width="4" bestFit="1" customWidth="1"/>
    <col min="15873" max="15873" width="10.7265625" customWidth="1"/>
    <col min="15874" max="15874" width="70.26953125" customWidth="1"/>
    <col min="15875" max="16127" width="9.1796875"/>
    <col min="16128" max="16128" width="4" bestFit="1" customWidth="1"/>
    <col min="16129" max="16129" width="10.7265625" customWidth="1"/>
    <col min="16130" max="16130" width="70.26953125" customWidth="1"/>
    <col min="16131" max="16384" width="9.1796875"/>
  </cols>
  <sheetData>
    <row r="1" spans="1:4" x14ac:dyDescent="0.35">
      <c r="A1" s="12" t="s">
        <v>127</v>
      </c>
      <c r="B1" s="12"/>
      <c r="C1" s="12"/>
    </row>
    <row r="2" spans="1:4" x14ac:dyDescent="0.35">
      <c r="A2" s="12" t="str">
        <f>ToC!A2</f>
        <v>WDT3 Rate Year 2023</v>
      </c>
      <c r="B2" s="12"/>
      <c r="C2" s="12"/>
    </row>
    <row r="3" spans="1:4" x14ac:dyDescent="0.35">
      <c r="A3" s="12" t="s">
        <v>134</v>
      </c>
      <c r="B3" s="12"/>
      <c r="C3" s="12"/>
    </row>
    <row r="4" spans="1:4" x14ac:dyDescent="0.35">
      <c r="A4" s="12" t="s">
        <v>135</v>
      </c>
      <c r="B4" s="12"/>
      <c r="C4" s="12"/>
    </row>
    <row r="6" spans="1:4" x14ac:dyDescent="0.35">
      <c r="A6" s="91" t="s">
        <v>89</v>
      </c>
      <c r="B6" s="91" t="s">
        <v>136</v>
      </c>
      <c r="C6" s="92" t="s">
        <v>137</v>
      </c>
      <c r="D6" s="91" t="s">
        <v>89</v>
      </c>
    </row>
    <row r="7" spans="1:4" x14ac:dyDescent="0.35">
      <c r="A7" s="20">
        <v>100</v>
      </c>
      <c r="B7" s="15" t="s">
        <v>40</v>
      </c>
      <c r="C7" s="93" t="s">
        <v>138</v>
      </c>
      <c r="D7" s="20">
        <f>A7</f>
        <v>100</v>
      </c>
    </row>
    <row r="8" spans="1:4" x14ac:dyDescent="0.35">
      <c r="A8" s="20">
        <f>A7+1</f>
        <v>101</v>
      </c>
      <c r="B8" s="15" t="s">
        <v>41</v>
      </c>
      <c r="C8" s="93" t="s">
        <v>139</v>
      </c>
      <c r="D8" s="20">
        <f t="shared" ref="D8:D67" si="0">A8</f>
        <v>101</v>
      </c>
    </row>
    <row r="9" spans="1:4" x14ac:dyDescent="0.35">
      <c r="A9" s="20">
        <f t="shared" ref="A9:A67" si="1">A8+1</f>
        <v>102</v>
      </c>
      <c r="B9" s="15" t="s">
        <v>42</v>
      </c>
      <c r="C9" s="93" t="s">
        <v>140</v>
      </c>
      <c r="D9" s="20">
        <f t="shared" si="0"/>
        <v>102</v>
      </c>
    </row>
    <row r="10" spans="1:4" x14ac:dyDescent="0.35">
      <c r="A10" s="20">
        <f t="shared" si="1"/>
        <v>103</v>
      </c>
      <c r="B10" s="15" t="s">
        <v>52</v>
      </c>
      <c r="C10" s="93" t="s">
        <v>141</v>
      </c>
      <c r="D10" s="20">
        <f t="shared" si="0"/>
        <v>103</v>
      </c>
    </row>
    <row r="11" spans="1:4" x14ac:dyDescent="0.35">
      <c r="A11" s="20">
        <f t="shared" si="1"/>
        <v>104</v>
      </c>
      <c r="B11" s="15" t="s">
        <v>53</v>
      </c>
      <c r="C11" s="93" t="s">
        <v>142</v>
      </c>
      <c r="D11" s="20">
        <f t="shared" si="0"/>
        <v>104</v>
      </c>
    </row>
    <row r="12" spans="1:4" x14ac:dyDescent="0.35">
      <c r="A12" s="20">
        <f t="shared" si="1"/>
        <v>105</v>
      </c>
      <c r="B12" s="15" t="s">
        <v>43</v>
      </c>
      <c r="C12" s="93" t="s">
        <v>143</v>
      </c>
      <c r="D12" s="20">
        <f t="shared" si="0"/>
        <v>105</v>
      </c>
    </row>
    <row r="13" spans="1:4" x14ac:dyDescent="0.35">
      <c r="A13" s="20">
        <f t="shared" si="1"/>
        <v>106</v>
      </c>
      <c r="B13" s="15" t="s">
        <v>44</v>
      </c>
      <c r="C13" s="93" t="s">
        <v>144</v>
      </c>
      <c r="D13" s="20">
        <f t="shared" si="0"/>
        <v>106</v>
      </c>
    </row>
    <row r="14" spans="1:4" x14ac:dyDescent="0.35">
      <c r="A14" s="20">
        <f t="shared" si="1"/>
        <v>107</v>
      </c>
      <c r="B14" s="15" t="s">
        <v>45</v>
      </c>
      <c r="C14" s="93" t="s">
        <v>145</v>
      </c>
      <c r="D14" s="20">
        <f t="shared" si="0"/>
        <v>107</v>
      </c>
    </row>
    <row r="15" spans="1:4" x14ac:dyDescent="0.35">
      <c r="A15" s="20">
        <f t="shared" si="1"/>
        <v>108</v>
      </c>
      <c r="B15" s="15" t="s">
        <v>46</v>
      </c>
      <c r="C15" s="93" t="s">
        <v>146</v>
      </c>
      <c r="D15" s="20">
        <f t="shared" si="0"/>
        <v>108</v>
      </c>
    </row>
    <row r="16" spans="1:4" x14ac:dyDescent="0.35">
      <c r="A16" s="20">
        <f t="shared" si="1"/>
        <v>109</v>
      </c>
      <c r="B16" s="15" t="s">
        <v>47</v>
      </c>
      <c r="C16" s="93" t="s">
        <v>147</v>
      </c>
      <c r="D16" s="20">
        <f t="shared" si="0"/>
        <v>109</v>
      </c>
    </row>
    <row r="17" spans="1:4" x14ac:dyDescent="0.35">
      <c r="A17" s="20">
        <f t="shared" si="1"/>
        <v>110</v>
      </c>
      <c r="B17" s="15" t="s">
        <v>48</v>
      </c>
      <c r="C17" s="93" t="s">
        <v>148</v>
      </c>
      <c r="D17" s="20">
        <f t="shared" si="0"/>
        <v>110</v>
      </c>
    </row>
    <row r="18" spans="1:4" x14ac:dyDescent="0.35">
      <c r="A18" s="20">
        <f t="shared" si="1"/>
        <v>111</v>
      </c>
      <c r="B18" s="15" t="s">
        <v>49</v>
      </c>
      <c r="C18" s="93" t="s">
        <v>149</v>
      </c>
      <c r="D18" s="20">
        <f t="shared" si="0"/>
        <v>111</v>
      </c>
    </row>
    <row r="19" spans="1:4" x14ac:dyDescent="0.35">
      <c r="A19" s="20">
        <f t="shared" si="1"/>
        <v>112</v>
      </c>
      <c r="B19" s="15" t="s">
        <v>63</v>
      </c>
      <c r="C19" s="93" t="s">
        <v>150</v>
      </c>
      <c r="D19" s="20">
        <f t="shared" si="0"/>
        <v>112</v>
      </c>
    </row>
    <row r="20" spans="1:4" x14ac:dyDescent="0.35">
      <c r="A20" s="20">
        <f t="shared" si="1"/>
        <v>113</v>
      </c>
      <c r="B20" s="15" t="s">
        <v>64</v>
      </c>
      <c r="C20" s="93" t="s">
        <v>151</v>
      </c>
      <c r="D20" s="20">
        <f t="shared" si="0"/>
        <v>113</v>
      </c>
    </row>
    <row r="21" spans="1:4" x14ac:dyDescent="0.35">
      <c r="A21" s="20">
        <f t="shared" si="1"/>
        <v>114</v>
      </c>
      <c r="B21" s="15" t="s">
        <v>57</v>
      </c>
      <c r="C21" s="93" t="s">
        <v>152</v>
      </c>
      <c r="D21" s="20">
        <f t="shared" si="0"/>
        <v>114</v>
      </c>
    </row>
    <row r="22" spans="1:4" x14ac:dyDescent="0.35">
      <c r="A22" s="20">
        <f t="shared" si="1"/>
        <v>115</v>
      </c>
      <c r="B22" s="15" t="s">
        <v>58</v>
      </c>
      <c r="C22" s="93" t="s">
        <v>153</v>
      </c>
      <c r="D22" s="20">
        <f t="shared" si="0"/>
        <v>115</v>
      </c>
    </row>
    <row r="23" spans="1:4" x14ac:dyDescent="0.35">
      <c r="A23" s="20">
        <f t="shared" si="1"/>
        <v>116</v>
      </c>
      <c r="B23" s="15" t="s">
        <v>65</v>
      </c>
      <c r="C23" s="93" t="s">
        <v>154</v>
      </c>
      <c r="D23" s="20">
        <f t="shared" si="0"/>
        <v>116</v>
      </c>
    </row>
    <row r="24" spans="1:4" x14ac:dyDescent="0.35">
      <c r="A24" s="20">
        <f t="shared" si="1"/>
        <v>117</v>
      </c>
      <c r="B24" s="15" t="s">
        <v>66</v>
      </c>
      <c r="C24" s="93" t="s">
        <v>155</v>
      </c>
      <c r="D24" s="20">
        <f t="shared" si="0"/>
        <v>117</v>
      </c>
    </row>
    <row r="25" spans="1:4" x14ac:dyDescent="0.35">
      <c r="A25" s="20">
        <f t="shared" si="1"/>
        <v>118</v>
      </c>
      <c r="B25" s="15" t="s">
        <v>67</v>
      </c>
      <c r="C25" s="93" t="s">
        <v>156</v>
      </c>
      <c r="D25" s="20">
        <f t="shared" si="0"/>
        <v>118</v>
      </c>
    </row>
    <row r="26" spans="1:4" x14ac:dyDescent="0.35">
      <c r="A26" s="20">
        <f t="shared" si="1"/>
        <v>119</v>
      </c>
      <c r="B26" s="15" t="s">
        <v>68</v>
      </c>
      <c r="C26" s="93" t="s">
        <v>157</v>
      </c>
      <c r="D26" s="20">
        <f t="shared" si="0"/>
        <v>119</v>
      </c>
    </row>
    <row r="27" spans="1:4" x14ac:dyDescent="0.35">
      <c r="A27" s="20">
        <f t="shared" si="1"/>
        <v>120</v>
      </c>
      <c r="B27" s="15" t="s">
        <v>54</v>
      </c>
      <c r="C27" s="93" t="s">
        <v>158</v>
      </c>
      <c r="D27" s="20">
        <f t="shared" si="0"/>
        <v>120</v>
      </c>
    </row>
    <row r="28" spans="1:4" x14ac:dyDescent="0.35">
      <c r="A28" s="20">
        <f t="shared" si="1"/>
        <v>121</v>
      </c>
      <c r="B28" s="15" t="s">
        <v>69</v>
      </c>
      <c r="C28" s="93" t="s">
        <v>159</v>
      </c>
      <c r="D28" s="20">
        <f t="shared" si="0"/>
        <v>121</v>
      </c>
    </row>
    <row r="29" spans="1:4" x14ac:dyDescent="0.35">
      <c r="A29" s="20">
        <f t="shared" si="1"/>
        <v>122</v>
      </c>
      <c r="B29" s="15" t="s">
        <v>70</v>
      </c>
      <c r="C29" s="93" t="s">
        <v>160</v>
      </c>
      <c r="D29" s="20">
        <f t="shared" si="0"/>
        <v>122</v>
      </c>
    </row>
    <row r="30" spans="1:4" x14ac:dyDescent="0.35">
      <c r="A30" s="20">
        <f t="shared" si="1"/>
        <v>123</v>
      </c>
      <c r="B30" s="15" t="s">
        <v>72</v>
      </c>
      <c r="C30" s="93" t="s">
        <v>161</v>
      </c>
      <c r="D30" s="20">
        <f t="shared" si="0"/>
        <v>123</v>
      </c>
    </row>
    <row r="31" spans="1:4" x14ac:dyDescent="0.35">
      <c r="A31" s="20">
        <f t="shared" si="1"/>
        <v>124</v>
      </c>
      <c r="B31" s="15" t="s">
        <v>73</v>
      </c>
      <c r="C31" s="93" t="s">
        <v>162</v>
      </c>
      <c r="D31" s="20">
        <f t="shared" si="0"/>
        <v>124</v>
      </c>
    </row>
    <row r="32" spans="1:4" x14ac:dyDescent="0.35">
      <c r="A32" s="20">
        <f t="shared" si="1"/>
        <v>125</v>
      </c>
      <c r="B32" s="15" t="s">
        <v>74</v>
      </c>
      <c r="C32" s="93" t="s">
        <v>163</v>
      </c>
      <c r="D32" s="20">
        <f t="shared" si="0"/>
        <v>125</v>
      </c>
    </row>
    <row r="33" spans="1:4" x14ac:dyDescent="0.35">
      <c r="A33" s="20">
        <f t="shared" si="1"/>
        <v>126</v>
      </c>
      <c r="B33" s="15" t="s">
        <v>75</v>
      </c>
      <c r="C33" s="93" t="s">
        <v>164</v>
      </c>
      <c r="D33" s="20">
        <f t="shared" si="0"/>
        <v>126</v>
      </c>
    </row>
    <row r="34" spans="1:4" x14ac:dyDescent="0.35">
      <c r="A34" s="20">
        <f t="shared" si="1"/>
        <v>127</v>
      </c>
      <c r="B34" s="15" t="s">
        <v>76</v>
      </c>
      <c r="C34" s="93" t="s">
        <v>165</v>
      </c>
      <c r="D34" s="20">
        <f t="shared" si="0"/>
        <v>127</v>
      </c>
    </row>
    <row r="35" spans="1:4" x14ac:dyDescent="0.35">
      <c r="A35" s="20">
        <f t="shared" si="1"/>
        <v>128</v>
      </c>
      <c r="B35" s="15" t="s">
        <v>77</v>
      </c>
      <c r="C35" s="93" t="s">
        <v>166</v>
      </c>
      <c r="D35" s="20">
        <f t="shared" si="0"/>
        <v>128</v>
      </c>
    </row>
    <row r="36" spans="1:4" x14ac:dyDescent="0.35">
      <c r="A36" s="20">
        <f t="shared" si="1"/>
        <v>129</v>
      </c>
      <c r="B36" s="15" t="s">
        <v>78</v>
      </c>
      <c r="C36" s="93" t="s">
        <v>167</v>
      </c>
      <c r="D36" s="20">
        <f t="shared" si="0"/>
        <v>129</v>
      </c>
    </row>
    <row r="37" spans="1:4" x14ac:dyDescent="0.35">
      <c r="A37" s="20">
        <f t="shared" si="1"/>
        <v>130</v>
      </c>
      <c r="B37" s="15" t="s">
        <v>79</v>
      </c>
      <c r="C37" s="93" t="s">
        <v>168</v>
      </c>
      <c r="D37" s="20">
        <f t="shared" si="0"/>
        <v>130</v>
      </c>
    </row>
    <row r="38" spans="1:4" x14ac:dyDescent="0.35">
      <c r="A38" s="20">
        <f t="shared" si="1"/>
        <v>131</v>
      </c>
      <c r="B38" s="15" t="s">
        <v>23</v>
      </c>
      <c r="C38" s="93" t="s">
        <v>169</v>
      </c>
      <c r="D38" s="20">
        <f t="shared" si="0"/>
        <v>131</v>
      </c>
    </row>
    <row r="39" spans="1:4" x14ac:dyDescent="0.35">
      <c r="A39" s="20">
        <f t="shared" si="1"/>
        <v>132</v>
      </c>
      <c r="B39" s="15" t="s">
        <v>80</v>
      </c>
      <c r="C39" s="93" t="s">
        <v>170</v>
      </c>
      <c r="D39" s="20">
        <f t="shared" si="0"/>
        <v>132</v>
      </c>
    </row>
    <row r="40" spans="1:4" x14ac:dyDescent="0.35">
      <c r="A40" s="20">
        <f t="shared" si="1"/>
        <v>133</v>
      </c>
      <c r="B40" s="15" t="s">
        <v>24</v>
      </c>
      <c r="C40" s="93" t="s">
        <v>171</v>
      </c>
      <c r="D40" s="20">
        <f t="shared" si="0"/>
        <v>133</v>
      </c>
    </row>
    <row r="41" spans="1:4" x14ac:dyDescent="0.35">
      <c r="A41" s="20">
        <f t="shared" si="1"/>
        <v>134</v>
      </c>
      <c r="B41" s="15" t="s">
        <v>81</v>
      </c>
      <c r="C41" s="93" t="s">
        <v>172</v>
      </c>
      <c r="D41" s="20">
        <f t="shared" si="0"/>
        <v>134</v>
      </c>
    </row>
    <row r="42" spans="1:4" x14ac:dyDescent="0.35">
      <c r="A42" s="20">
        <f t="shared" si="1"/>
        <v>135</v>
      </c>
      <c r="B42" s="15" t="s">
        <v>82</v>
      </c>
      <c r="C42" s="93" t="s">
        <v>173</v>
      </c>
      <c r="D42" s="20">
        <f t="shared" si="0"/>
        <v>135</v>
      </c>
    </row>
    <row r="43" spans="1:4" x14ac:dyDescent="0.35">
      <c r="A43" s="20">
        <f t="shared" si="1"/>
        <v>136</v>
      </c>
      <c r="B43" s="15" t="s">
        <v>174</v>
      </c>
      <c r="C43" s="93" t="s">
        <v>175</v>
      </c>
      <c r="D43" s="20">
        <f t="shared" si="0"/>
        <v>136</v>
      </c>
    </row>
    <row r="44" spans="1:4" x14ac:dyDescent="0.35">
      <c r="A44" s="20">
        <f t="shared" si="1"/>
        <v>137</v>
      </c>
      <c r="B44" s="15" t="s">
        <v>176</v>
      </c>
      <c r="C44" s="93" t="s">
        <v>177</v>
      </c>
      <c r="D44" s="20">
        <f t="shared" si="0"/>
        <v>137</v>
      </c>
    </row>
    <row r="45" spans="1:4" x14ac:dyDescent="0.35">
      <c r="A45" s="20">
        <f t="shared" si="1"/>
        <v>138</v>
      </c>
      <c r="B45" s="15" t="s">
        <v>178</v>
      </c>
      <c r="C45" s="93" t="s">
        <v>179</v>
      </c>
      <c r="D45" s="20">
        <f t="shared" si="0"/>
        <v>138</v>
      </c>
    </row>
    <row r="46" spans="1:4" x14ac:dyDescent="0.35">
      <c r="A46" s="20">
        <f t="shared" si="1"/>
        <v>139</v>
      </c>
      <c r="B46" s="15" t="s">
        <v>180</v>
      </c>
      <c r="C46" s="93" t="s">
        <v>181</v>
      </c>
      <c r="D46" s="20">
        <f t="shared" si="0"/>
        <v>139</v>
      </c>
    </row>
    <row r="47" spans="1:4" x14ac:dyDescent="0.35">
      <c r="A47" s="20">
        <f t="shared" si="1"/>
        <v>140</v>
      </c>
      <c r="B47" s="15" t="s">
        <v>182</v>
      </c>
      <c r="C47" s="93" t="s">
        <v>183</v>
      </c>
      <c r="D47" s="20">
        <f t="shared" si="0"/>
        <v>140</v>
      </c>
    </row>
    <row r="48" spans="1:4" x14ac:dyDescent="0.35">
      <c r="A48" s="20">
        <f t="shared" si="1"/>
        <v>141</v>
      </c>
      <c r="B48" s="15" t="s">
        <v>184</v>
      </c>
      <c r="C48" s="93" t="s">
        <v>185</v>
      </c>
      <c r="D48" s="20">
        <f t="shared" si="0"/>
        <v>141</v>
      </c>
    </row>
    <row r="49" spans="1:4" x14ac:dyDescent="0.35">
      <c r="A49" s="20">
        <f t="shared" si="1"/>
        <v>142</v>
      </c>
      <c r="B49" s="15" t="s">
        <v>186</v>
      </c>
      <c r="C49" s="93" t="s">
        <v>187</v>
      </c>
      <c r="D49" s="20">
        <f t="shared" si="0"/>
        <v>142</v>
      </c>
    </row>
    <row r="50" spans="1:4" x14ac:dyDescent="0.35">
      <c r="A50" s="20">
        <f t="shared" si="1"/>
        <v>143</v>
      </c>
      <c r="B50" s="15" t="s">
        <v>188</v>
      </c>
      <c r="C50" s="93" t="s">
        <v>189</v>
      </c>
      <c r="D50" s="20">
        <f t="shared" si="0"/>
        <v>143</v>
      </c>
    </row>
    <row r="51" spans="1:4" x14ac:dyDescent="0.35">
      <c r="A51" s="20">
        <f t="shared" si="1"/>
        <v>144</v>
      </c>
      <c r="B51" s="15" t="s">
        <v>190</v>
      </c>
      <c r="C51" s="93" t="s">
        <v>191</v>
      </c>
      <c r="D51" s="20">
        <f t="shared" si="0"/>
        <v>144</v>
      </c>
    </row>
    <row r="52" spans="1:4" x14ac:dyDescent="0.35">
      <c r="A52" s="20">
        <f t="shared" si="1"/>
        <v>145</v>
      </c>
      <c r="B52" s="15" t="s">
        <v>192</v>
      </c>
      <c r="C52" s="93" t="s">
        <v>193</v>
      </c>
      <c r="D52" s="20">
        <f t="shared" si="0"/>
        <v>145</v>
      </c>
    </row>
    <row r="53" spans="1:4" x14ac:dyDescent="0.35">
      <c r="A53" s="20">
        <f t="shared" si="1"/>
        <v>146</v>
      </c>
      <c r="B53" s="15" t="s">
        <v>194</v>
      </c>
      <c r="C53" s="93" t="s">
        <v>195</v>
      </c>
      <c r="D53" s="20">
        <f t="shared" si="0"/>
        <v>146</v>
      </c>
    </row>
    <row r="54" spans="1:4" x14ac:dyDescent="0.35">
      <c r="A54" s="20">
        <f t="shared" si="1"/>
        <v>147</v>
      </c>
      <c r="B54" s="15" t="s">
        <v>196</v>
      </c>
      <c r="C54" s="93" t="s">
        <v>197</v>
      </c>
      <c r="D54" s="20">
        <f t="shared" si="0"/>
        <v>147</v>
      </c>
    </row>
    <row r="55" spans="1:4" x14ac:dyDescent="0.35">
      <c r="A55" s="20">
        <f t="shared" si="1"/>
        <v>148</v>
      </c>
      <c r="B55" s="15" t="s">
        <v>198</v>
      </c>
      <c r="C55" s="93" t="s">
        <v>199</v>
      </c>
      <c r="D55" s="20">
        <f t="shared" si="0"/>
        <v>148</v>
      </c>
    </row>
    <row r="56" spans="1:4" x14ac:dyDescent="0.35">
      <c r="A56" s="20">
        <f t="shared" si="1"/>
        <v>149</v>
      </c>
      <c r="B56" s="15" t="s">
        <v>200</v>
      </c>
      <c r="C56" s="93" t="s">
        <v>201</v>
      </c>
      <c r="D56" s="20">
        <f t="shared" si="0"/>
        <v>149</v>
      </c>
    </row>
    <row r="57" spans="1:4" x14ac:dyDescent="0.35">
      <c r="A57" s="20">
        <f t="shared" si="1"/>
        <v>150</v>
      </c>
      <c r="B57" s="15" t="s">
        <v>202</v>
      </c>
      <c r="C57" s="93" t="s">
        <v>203</v>
      </c>
      <c r="D57" s="20">
        <f t="shared" si="0"/>
        <v>150</v>
      </c>
    </row>
    <row r="58" spans="1:4" x14ac:dyDescent="0.35">
      <c r="A58" s="20">
        <f t="shared" si="1"/>
        <v>151</v>
      </c>
      <c r="B58" s="15" t="s">
        <v>204</v>
      </c>
      <c r="C58" s="93" t="s">
        <v>205</v>
      </c>
      <c r="D58" s="20">
        <f t="shared" si="0"/>
        <v>151</v>
      </c>
    </row>
    <row r="59" spans="1:4" x14ac:dyDescent="0.35">
      <c r="A59" s="20">
        <f t="shared" si="1"/>
        <v>152</v>
      </c>
      <c r="B59" s="15" t="s">
        <v>206</v>
      </c>
      <c r="C59" s="93" t="s">
        <v>207</v>
      </c>
      <c r="D59" s="20">
        <f t="shared" si="0"/>
        <v>152</v>
      </c>
    </row>
    <row r="60" spans="1:4" x14ac:dyDescent="0.35">
      <c r="A60" s="20">
        <f t="shared" si="1"/>
        <v>153</v>
      </c>
      <c r="B60" s="15" t="s">
        <v>208</v>
      </c>
      <c r="C60" s="93" t="s">
        <v>209</v>
      </c>
      <c r="D60" s="20">
        <f t="shared" si="0"/>
        <v>153</v>
      </c>
    </row>
    <row r="61" spans="1:4" x14ac:dyDescent="0.35">
      <c r="A61" s="20">
        <f t="shared" si="1"/>
        <v>154</v>
      </c>
      <c r="B61" s="15" t="s">
        <v>210</v>
      </c>
      <c r="C61" s="93" t="s">
        <v>211</v>
      </c>
      <c r="D61" s="20">
        <f t="shared" si="0"/>
        <v>154</v>
      </c>
    </row>
    <row r="62" spans="1:4" x14ac:dyDescent="0.35">
      <c r="A62" s="20">
        <f t="shared" si="1"/>
        <v>155</v>
      </c>
      <c r="B62" s="15" t="s">
        <v>212</v>
      </c>
      <c r="C62" s="93" t="s">
        <v>213</v>
      </c>
      <c r="D62" s="20">
        <f t="shared" si="0"/>
        <v>155</v>
      </c>
    </row>
    <row r="63" spans="1:4" x14ac:dyDescent="0.35">
      <c r="A63" s="20">
        <f t="shared" si="1"/>
        <v>156</v>
      </c>
      <c r="B63" s="15" t="s">
        <v>214</v>
      </c>
      <c r="C63" s="93" t="s">
        <v>215</v>
      </c>
      <c r="D63" s="20">
        <f t="shared" si="0"/>
        <v>156</v>
      </c>
    </row>
    <row r="64" spans="1:4" x14ac:dyDescent="0.35">
      <c r="A64" s="20">
        <f t="shared" si="1"/>
        <v>157</v>
      </c>
      <c r="B64" s="15" t="s">
        <v>216</v>
      </c>
      <c r="C64" s="93" t="s">
        <v>217</v>
      </c>
      <c r="D64" s="20">
        <f t="shared" si="0"/>
        <v>157</v>
      </c>
    </row>
    <row r="65" spans="1:4" x14ac:dyDescent="0.35">
      <c r="A65" s="20">
        <f t="shared" si="1"/>
        <v>158</v>
      </c>
      <c r="B65" s="15" t="s">
        <v>59</v>
      </c>
      <c r="C65" s="93" t="s">
        <v>218</v>
      </c>
      <c r="D65" s="20">
        <f t="shared" si="0"/>
        <v>158</v>
      </c>
    </row>
    <row r="66" spans="1:4" x14ac:dyDescent="0.35">
      <c r="A66" s="20">
        <f t="shared" si="1"/>
        <v>159</v>
      </c>
      <c r="B66" s="15" t="s">
        <v>60</v>
      </c>
      <c r="C66" s="93" t="s">
        <v>219</v>
      </c>
      <c r="D66" s="20">
        <f t="shared" si="0"/>
        <v>159</v>
      </c>
    </row>
    <row r="67" spans="1:4" x14ac:dyDescent="0.35">
      <c r="A67" s="20">
        <f t="shared" si="1"/>
        <v>160</v>
      </c>
      <c r="B67" s="15" t="s">
        <v>83</v>
      </c>
      <c r="C67" s="93" t="s">
        <v>220</v>
      </c>
      <c r="D67" s="20">
        <f t="shared" si="0"/>
        <v>160</v>
      </c>
    </row>
  </sheetData>
  <mergeCells count="4">
    <mergeCell ref="A1:C1"/>
    <mergeCell ref="A2:C2"/>
    <mergeCell ref="A4:C4"/>
    <mergeCell ref="A3:C3"/>
  </mergeCells>
  <pageMargins left="1" right="1" top="1" bottom="1" header="0.5" footer="0.5"/>
  <pageSetup scale="48" orientation="landscape" r:id="rId1"/>
  <headerFooter>
    <oddHeader>&amp;RDocket No. ER20-2878-000, et al.- Annual Update RY2024
&amp;F</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8206-80DC-4A4B-8645-6BAB559F8C98}">
  <sheetPr>
    <pageSetUpPr fitToPage="1"/>
  </sheetPr>
  <dimension ref="A1:D60"/>
  <sheetViews>
    <sheetView showGridLines="0" tabSelected="1" view="pageBreakPreview" zoomScale="25" zoomScaleSheetLayoutView="25" workbookViewId="0">
      <selection activeCell="T39" sqref="T39:X39"/>
    </sheetView>
  </sheetViews>
  <sheetFormatPr defaultRowHeight="14.5" x14ac:dyDescent="0.35"/>
  <cols>
    <col min="1" max="1" width="5.81640625" style="15" customWidth="1"/>
    <col min="2" max="2" width="12" style="15" customWidth="1"/>
    <col min="3" max="3" width="67.26953125" customWidth="1"/>
    <col min="4" max="4" width="5.81640625" customWidth="1"/>
    <col min="5" max="242" width="9.1796875"/>
    <col min="243" max="243" width="4.453125" customWidth="1"/>
    <col min="244" max="244" width="85.26953125" customWidth="1"/>
    <col min="245" max="245" width="9.81640625" customWidth="1"/>
    <col min="246" max="498" width="9.1796875"/>
    <col min="499" max="499" width="4.453125" customWidth="1"/>
    <col min="500" max="500" width="85.26953125" customWidth="1"/>
    <col min="501" max="501" width="9.81640625" customWidth="1"/>
    <col min="502" max="754" width="9.1796875"/>
    <col min="755" max="755" width="4.453125" customWidth="1"/>
    <col min="756" max="756" width="85.26953125" customWidth="1"/>
    <col min="757" max="757" width="9.81640625" customWidth="1"/>
    <col min="758" max="1010" width="9.1796875"/>
    <col min="1011" max="1011" width="4.453125" customWidth="1"/>
    <col min="1012" max="1012" width="85.26953125" customWidth="1"/>
    <col min="1013" max="1013" width="9.81640625" customWidth="1"/>
    <col min="1014" max="1266" width="9.1796875"/>
    <col min="1267" max="1267" width="4.453125" customWidth="1"/>
    <col min="1268" max="1268" width="85.26953125" customWidth="1"/>
    <col min="1269" max="1269" width="9.81640625" customWidth="1"/>
    <col min="1270" max="1522" width="9.1796875"/>
    <col min="1523" max="1523" width="4.453125" customWidth="1"/>
    <col min="1524" max="1524" width="85.26953125" customWidth="1"/>
    <col min="1525" max="1525" width="9.81640625" customWidth="1"/>
    <col min="1526" max="1778" width="9.1796875"/>
    <col min="1779" max="1779" width="4.453125" customWidth="1"/>
    <col min="1780" max="1780" width="85.26953125" customWidth="1"/>
    <col min="1781" max="1781" width="9.81640625" customWidth="1"/>
    <col min="1782" max="2034" width="9.1796875"/>
    <col min="2035" max="2035" width="4.453125" customWidth="1"/>
    <col min="2036" max="2036" width="85.26953125" customWidth="1"/>
    <col min="2037" max="2037" width="9.81640625" customWidth="1"/>
    <col min="2038" max="2290" width="9.1796875"/>
    <col min="2291" max="2291" width="4.453125" customWidth="1"/>
    <col min="2292" max="2292" width="85.26953125" customWidth="1"/>
    <col min="2293" max="2293" width="9.81640625" customWidth="1"/>
    <col min="2294" max="2546" width="9.1796875"/>
    <col min="2547" max="2547" width="4.453125" customWidth="1"/>
    <col min="2548" max="2548" width="85.26953125" customWidth="1"/>
    <col min="2549" max="2549" width="9.81640625" customWidth="1"/>
    <col min="2550" max="2802" width="9.1796875"/>
    <col min="2803" max="2803" width="4.453125" customWidth="1"/>
    <col min="2804" max="2804" width="85.26953125" customWidth="1"/>
    <col min="2805" max="2805" width="9.81640625" customWidth="1"/>
    <col min="2806" max="3058" width="9.1796875"/>
    <col min="3059" max="3059" width="4.453125" customWidth="1"/>
    <col min="3060" max="3060" width="85.26953125" customWidth="1"/>
    <col min="3061" max="3061" width="9.81640625" customWidth="1"/>
    <col min="3062" max="3314" width="9.1796875"/>
    <col min="3315" max="3315" width="4.453125" customWidth="1"/>
    <col min="3316" max="3316" width="85.26953125" customWidth="1"/>
    <col min="3317" max="3317" width="9.81640625" customWidth="1"/>
    <col min="3318" max="3570" width="9.1796875"/>
    <col min="3571" max="3571" width="4.453125" customWidth="1"/>
    <col min="3572" max="3572" width="85.26953125" customWidth="1"/>
    <col min="3573" max="3573" width="9.81640625" customWidth="1"/>
    <col min="3574" max="3826" width="9.1796875"/>
    <col min="3827" max="3827" width="4.453125" customWidth="1"/>
    <col min="3828" max="3828" width="85.26953125" customWidth="1"/>
    <col min="3829" max="3829" width="9.81640625" customWidth="1"/>
    <col min="3830" max="4082" width="9.1796875"/>
    <col min="4083" max="4083" width="4.453125" customWidth="1"/>
    <col min="4084" max="4084" width="85.26953125" customWidth="1"/>
    <col min="4085" max="4085" width="9.81640625" customWidth="1"/>
    <col min="4086" max="4338" width="9.1796875"/>
    <col min="4339" max="4339" width="4.453125" customWidth="1"/>
    <col min="4340" max="4340" width="85.26953125" customWidth="1"/>
    <col min="4341" max="4341" width="9.81640625" customWidth="1"/>
    <col min="4342" max="4594" width="9.1796875"/>
    <col min="4595" max="4595" width="4.453125" customWidth="1"/>
    <col min="4596" max="4596" width="85.26953125" customWidth="1"/>
    <col min="4597" max="4597" width="9.81640625" customWidth="1"/>
    <col min="4598" max="4850" width="9.1796875"/>
    <col min="4851" max="4851" width="4.453125" customWidth="1"/>
    <col min="4852" max="4852" width="85.26953125" customWidth="1"/>
    <col min="4853" max="4853" width="9.81640625" customWidth="1"/>
    <col min="4854" max="5106" width="9.1796875"/>
    <col min="5107" max="5107" width="4.453125" customWidth="1"/>
    <col min="5108" max="5108" width="85.26953125" customWidth="1"/>
    <col min="5109" max="5109" width="9.81640625" customWidth="1"/>
    <col min="5110" max="5362" width="9.1796875"/>
    <col min="5363" max="5363" width="4.453125" customWidth="1"/>
    <col min="5364" max="5364" width="85.26953125" customWidth="1"/>
    <col min="5365" max="5365" width="9.81640625" customWidth="1"/>
    <col min="5366" max="5618" width="9.1796875"/>
    <col min="5619" max="5619" width="4.453125" customWidth="1"/>
    <col min="5620" max="5620" width="85.26953125" customWidth="1"/>
    <col min="5621" max="5621" width="9.81640625" customWidth="1"/>
    <col min="5622" max="5874" width="9.1796875"/>
    <col min="5875" max="5875" width="4.453125" customWidth="1"/>
    <col min="5876" max="5876" width="85.26953125" customWidth="1"/>
    <col min="5877" max="5877" width="9.81640625" customWidth="1"/>
    <col min="5878" max="6130" width="9.1796875"/>
    <col min="6131" max="6131" width="4.453125" customWidth="1"/>
    <col min="6132" max="6132" width="85.26953125" customWidth="1"/>
    <col min="6133" max="6133" width="9.81640625" customWidth="1"/>
    <col min="6134" max="6386" width="9.1796875"/>
    <col min="6387" max="6387" width="4.453125" customWidth="1"/>
    <col min="6388" max="6388" width="85.26953125" customWidth="1"/>
    <col min="6389" max="6389" width="9.81640625" customWidth="1"/>
    <col min="6390" max="6642" width="9.1796875"/>
    <col min="6643" max="6643" width="4.453125" customWidth="1"/>
    <col min="6644" max="6644" width="85.26953125" customWidth="1"/>
    <col min="6645" max="6645" width="9.81640625" customWidth="1"/>
    <col min="6646" max="6898" width="9.1796875"/>
    <col min="6899" max="6899" width="4.453125" customWidth="1"/>
    <col min="6900" max="6900" width="85.26953125" customWidth="1"/>
    <col min="6901" max="6901" width="9.81640625" customWidth="1"/>
    <col min="6902" max="7154" width="9.1796875"/>
    <col min="7155" max="7155" width="4.453125" customWidth="1"/>
    <col min="7156" max="7156" width="85.26953125" customWidth="1"/>
    <col min="7157" max="7157" width="9.81640625" customWidth="1"/>
    <col min="7158" max="7410" width="9.1796875"/>
    <col min="7411" max="7411" width="4.453125" customWidth="1"/>
    <col min="7412" max="7412" width="85.26953125" customWidth="1"/>
    <col min="7413" max="7413" width="9.81640625" customWidth="1"/>
    <col min="7414" max="7666" width="9.1796875"/>
    <col min="7667" max="7667" width="4.453125" customWidth="1"/>
    <col min="7668" max="7668" width="85.26953125" customWidth="1"/>
    <col min="7669" max="7669" width="9.81640625" customWidth="1"/>
    <col min="7670" max="7922" width="9.1796875"/>
    <col min="7923" max="7923" width="4.453125" customWidth="1"/>
    <col min="7924" max="7924" width="85.26953125" customWidth="1"/>
    <col min="7925" max="7925" width="9.81640625" customWidth="1"/>
    <col min="7926" max="8178" width="9.1796875"/>
    <col min="8179" max="8179" width="4.453125" customWidth="1"/>
    <col min="8180" max="8180" width="85.26953125" customWidth="1"/>
    <col min="8181" max="8181" width="9.81640625" customWidth="1"/>
    <col min="8182" max="8434" width="9.1796875"/>
    <col min="8435" max="8435" width="4.453125" customWidth="1"/>
    <col min="8436" max="8436" width="85.26953125" customWidth="1"/>
    <col min="8437" max="8437" width="9.81640625" customWidth="1"/>
    <col min="8438" max="8690" width="9.1796875"/>
    <col min="8691" max="8691" width="4.453125" customWidth="1"/>
    <col min="8692" max="8692" width="85.26953125" customWidth="1"/>
    <col min="8693" max="8693" width="9.81640625" customWidth="1"/>
    <col min="8694" max="8946" width="9.1796875"/>
    <col min="8947" max="8947" width="4.453125" customWidth="1"/>
    <col min="8948" max="8948" width="85.26953125" customWidth="1"/>
    <col min="8949" max="8949" width="9.81640625" customWidth="1"/>
    <col min="8950" max="9202" width="9.1796875"/>
    <col min="9203" max="9203" width="4.453125" customWidth="1"/>
    <col min="9204" max="9204" width="85.26953125" customWidth="1"/>
    <col min="9205" max="9205" width="9.81640625" customWidth="1"/>
    <col min="9206" max="9458" width="9.1796875"/>
    <col min="9459" max="9459" width="4.453125" customWidth="1"/>
    <col min="9460" max="9460" width="85.26953125" customWidth="1"/>
    <col min="9461" max="9461" width="9.81640625" customWidth="1"/>
    <col min="9462" max="9714" width="9.1796875"/>
    <col min="9715" max="9715" width="4.453125" customWidth="1"/>
    <col min="9716" max="9716" width="85.26953125" customWidth="1"/>
    <col min="9717" max="9717" width="9.81640625" customWidth="1"/>
    <col min="9718" max="9970" width="9.1796875"/>
    <col min="9971" max="9971" width="4.453125" customWidth="1"/>
    <col min="9972" max="9972" width="85.26953125" customWidth="1"/>
    <col min="9973" max="9973" width="9.81640625" customWidth="1"/>
    <col min="9974" max="10226" width="9.1796875"/>
    <col min="10227" max="10227" width="4.453125" customWidth="1"/>
    <col min="10228" max="10228" width="85.26953125" customWidth="1"/>
    <col min="10229" max="10229" width="9.81640625" customWidth="1"/>
    <col min="10230" max="10482" width="9.1796875"/>
    <col min="10483" max="10483" width="4.453125" customWidth="1"/>
    <col min="10484" max="10484" width="85.26953125" customWidth="1"/>
    <col min="10485" max="10485" width="9.81640625" customWidth="1"/>
    <col min="10486" max="10738" width="9.1796875"/>
    <col min="10739" max="10739" width="4.453125" customWidth="1"/>
    <col min="10740" max="10740" width="85.26953125" customWidth="1"/>
    <col min="10741" max="10741" width="9.81640625" customWidth="1"/>
    <col min="10742" max="10994" width="9.1796875"/>
    <col min="10995" max="10995" width="4.453125" customWidth="1"/>
    <col min="10996" max="10996" width="85.26953125" customWidth="1"/>
    <col min="10997" max="10997" width="9.81640625" customWidth="1"/>
    <col min="10998" max="11250" width="9.1796875"/>
    <col min="11251" max="11251" width="4.453125" customWidth="1"/>
    <col min="11252" max="11252" width="85.26953125" customWidth="1"/>
    <col min="11253" max="11253" width="9.81640625" customWidth="1"/>
    <col min="11254" max="11506" width="9.1796875"/>
    <col min="11507" max="11507" width="4.453125" customWidth="1"/>
    <col min="11508" max="11508" width="85.26953125" customWidth="1"/>
    <col min="11509" max="11509" width="9.81640625" customWidth="1"/>
    <col min="11510" max="11762" width="9.1796875"/>
    <col min="11763" max="11763" width="4.453125" customWidth="1"/>
    <col min="11764" max="11764" width="85.26953125" customWidth="1"/>
    <col min="11765" max="11765" width="9.81640625" customWidth="1"/>
    <col min="11766" max="12018" width="9.1796875"/>
    <col min="12019" max="12019" width="4.453125" customWidth="1"/>
    <col min="12020" max="12020" width="85.26953125" customWidth="1"/>
    <col min="12021" max="12021" width="9.81640625" customWidth="1"/>
    <col min="12022" max="12274" width="9.1796875"/>
    <col min="12275" max="12275" width="4.453125" customWidth="1"/>
    <col min="12276" max="12276" width="85.26953125" customWidth="1"/>
    <col min="12277" max="12277" width="9.81640625" customWidth="1"/>
    <col min="12278" max="12530" width="9.1796875"/>
    <col min="12531" max="12531" width="4.453125" customWidth="1"/>
    <col min="12532" max="12532" width="85.26953125" customWidth="1"/>
    <col min="12533" max="12533" width="9.81640625" customWidth="1"/>
    <col min="12534" max="12786" width="9.1796875"/>
    <col min="12787" max="12787" width="4.453125" customWidth="1"/>
    <col min="12788" max="12788" width="85.26953125" customWidth="1"/>
    <col min="12789" max="12789" width="9.81640625" customWidth="1"/>
    <col min="12790" max="13042" width="9.1796875"/>
    <col min="13043" max="13043" width="4.453125" customWidth="1"/>
    <col min="13044" max="13044" width="85.26953125" customWidth="1"/>
    <col min="13045" max="13045" width="9.81640625" customWidth="1"/>
    <col min="13046" max="13298" width="9.1796875"/>
    <col min="13299" max="13299" width="4.453125" customWidth="1"/>
    <col min="13300" max="13300" width="85.26953125" customWidth="1"/>
    <col min="13301" max="13301" width="9.81640625" customWidth="1"/>
    <col min="13302" max="13554" width="9.1796875"/>
    <col min="13555" max="13555" width="4.453125" customWidth="1"/>
    <col min="13556" max="13556" width="85.26953125" customWidth="1"/>
    <col min="13557" max="13557" width="9.81640625" customWidth="1"/>
    <col min="13558" max="13810" width="9.1796875"/>
    <col min="13811" max="13811" width="4.453125" customWidth="1"/>
    <col min="13812" max="13812" width="85.26953125" customWidth="1"/>
    <col min="13813" max="13813" width="9.81640625" customWidth="1"/>
    <col min="13814" max="14066" width="9.1796875"/>
    <col min="14067" max="14067" width="4.453125" customWidth="1"/>
    <col min="14068" max="14068" width="85.26953125" customWidth="1"/>
    <col min="14069" max="14069" width="9.81640625" customWidth="1"/>
    <col min="14070" max="14322" width="9.1796875"/>
    <col min="14323" max="14323" width="4.453125" customWidth="1"/>
    <col min="14324" max="14324" width="85.26953125" customWidth="1"/>
    <col min="14325" max="14325" width="9.81640625" customWidth="1"/>
    <col min="14326" max="14578" width="9.1796875"/>
    <col min="14579" max="14579" width="4.453125" customWidth="1"/>
    <col min="14580" max="14580" width="85.26953125" customWidth="1"/>
    <col min="14581" max="14581" width="9.81640625" customWidth="1"/>
    <col min="14582" max="14834" width="9.1796875"/>
    <col min="14835" max="14835" width="4.453125" customWidth="1"/>
    <col min="14836" max="14836" width="85.26953125" customWidth="1"/>
    <col min="14837" max="14837" width="9.81640625" customWidth="1"/>
    <col min="14838" max="15090" width="9.1796875"/>
    <col min="15091" max="15091" width="4.453125" customWidth="1"/>
    <col min="15092" max="15092" width="85.26953125" customWidth="1"/>
    <col min="15093" max="15093" width="9.81640625" customWidth="1"/>
    <col min="15094" max="15346" width="9.1796875"/>
    <col min="15347" max="15347" width="4.453125" customWidth="1"/>
    <col min="15348" max="15348" width="85.26953125" customWidth="1"/>
    <col min="15349" max="15349" width="9.81640625" customWidth="1"/>
    <col min="15350" max="15602" width="9.1796875"/>
    <col min="15603" max="15603" width="4.453125" customWidth="1"/>
    <col min="15604" max="15604" width="85.26953125" customWidth="1"/>
    <col min="15605" max="15605" width="9.81640625" customWidth="1"/>
    <col min="15606" max="15858" width="9.1796875"/>
    <col min="15859" max="15859" width="4.453125" customWidth="1"/>
    <col min="15860" max="15860" width="85.26953125" customWidth="1"/>
    <col min="15861" max="15861" width="9.81640625" customWidth="1"/>
    <col min="15862" max="16114" width="9.1796875"/>
    <col min="16115" max="16115" width="4.453125" customWidth="1"/>
    <col min="16116" max="16116" width="85.26953125" customWidth="1"/>
    <col min="16117" max="16117" width="9.81640625" customWidth="1"/>
    <col min="16118" max="16384" width="9.1796875"/>
  </cols>
  <sheetData>
    <row r="1" spans="1:4" x14ac:dyDescent="0.35">
      <c r="A1" s="12" t="s">
        <v>127</v>
      </c>
      <c r="B1" s="12"/>
      <c r="C1" s="12"/>
    </row>
    <row r="2" spans="1:4" x14ac:dyDescent="0.35">
      <c r="A2" s="12" t="str">
        <f>ToC!A2</f>
        <v>WDT3 Rate Year 2023</v>
      </c>
      <c r="B2" s="12"/>
      <c r="C2" s="12"/>
    </row>
    <row r="3" spans="1:4" x14ac:dyDescent="0.35">
      <c r="A3" s="12" t="s">
        <v>278</v>
      </c>
      <c r="B3" s="12"/>
      <c r="C3" s="12"/>
      <c r="D3" s="15"/>
    </row>
    <row r="4" spans="1:4" x14ac:dyDescent="0.35">
      <c r="A4" s="12" t="s">
        <v>279</v>
      </c>
      <c r="B4" s="12"/>
      <c r="C4" s="12"/>
      <c r="D4" s="15"/>
    </row>
    <row r="6" spans="1:4" x14ac:dyDescent="0.35">
      <c r="A6" s="91" t="s">
        <v>89</v>
      </c>
      <c r="B6" s="91" t="s">
        <v>221</v>
      </c>
      <c r="C6" s="91" t="s">
        <v>222</v>
      </c>
      <c r="D6" s="91" t="s">
        <v>89</v>
      </c>
    </row>
    <row r="7" spans="1:4" x14ac:dyDescent="0.35">
      <c r="A7" s="20">
        <v>100</v>
      </c>
      <c r="B7" s="15">
        <v>101</v>
      </c>
      <c r="C7" s="93" t="s">
        <v>223</v>
      </c>
      <c r="D7" s="20">
        <f>A7</f>
        <v>100</v>
      </c>
    </row>
    <row r="8" spans="1:4" x14ac:dyDescent="0.35">
      <c r="A8" s="20">
        <f>A7+1</f>
        <v>101</v>
      </c>
      <c r="B8" s="15">
        <v>102</v>
      </c>
      <c r="C8" s="93" t="s">
        <v>224</v>
      </c>
      <c r="D8" s="20">
        <f t="shared" ref="D8:D60" si="0">A8</f>
        <v>101</v>
      </c>
    </row>
    <row r="9" spans="1:4" x14ac:dyDescent="0.35">
      <c r="A9" s="20">
        <f t="shared" ref="A9:A60" si="1">A8+1</f>
        <v>102</v>
      </c>
      <c r="B9" s="15">
        <v>106</v>
      </c>
      <c r="C9" s="93" t="s">
        <v>225</v>
      </c>
      <c r="D9" s="20">
        <f t="shared" si="0"/>
        <v>102</v>
      </c>
    </row>
    <row r="10" spans="1:4" x14ac:dyDescent="0.35">
      <c r="A10" s="20">
        <f t="shared" si="1"/>
        <v>103</v>
      </c>
      <c r="B10" s="15">
        <v>120</v>
      </c>
      <c r="C10" s="93" t="s">
        <v>226</v>
      </c>
      <c r="D10" s="20">
        <f t="shared" si="0"/>
        <v>103</v>
      </c>
    </row>
    <row r="11" spans="1:4" x14ac:dyDescent="0.35">
      <c r="A11" s="20">
        <f t="shared" si="1"/>
        <v>104</v>
      </c>
      <c r="B11" s="15">
        <v>121</v>
      </c>
      <c r="C11" s="93" t="s">
        <v>227</v>
      </c>
      <c r="D11" s="20">
        <f t="shared" si="0"/>
        <v>104</v>
      </c>
    </row>
    <row r="12" spans="1:4" x14ac:dyDescent="0.35">
      <c r="A12" s="20">
        <f t="shared" si="1"/>
        <v>105</v>
      </c>
      <c r="B12" s="15">
        <v>130</v>
      </c>
      <c r="C12" s="93" t="s">
        <v>228</v>
      </c>
      <c r="D12" s="20">
        <f t="shared" si="0"/>
        <v>105</v>
      </c>
    </row>
    <row r="13" spans="1:4" x14ac:dyDescent="0.35">
      <c r="A13" s="20">
        <f t="shared" si="1"/>
        <v>106</v>
      </c>
      <c r="B13" s="15">
        <v>131</v>
      </c>
      <c r="C13" s="93" t="s">
        <v>229</v>
      </c>
      <c r="D13" s="20">
        <f t="shared" si="0"/>
        <v>106</v>
      </c>
    </row>
    <row r="14" spans="1:4" x14ac:dyDescent="0.35">
      <c r="A14" s="20">
        <f t="shared" si="1"/>
        <v>107</v>
      </c>
      <c r="B14" s="15">
        <v>133</v>
      </c>
      <c r="C14" s="93" t="s">
        <v>230</v>
      </c>
      <c r="D14" s="20">
        <f t="shared" si="0"/>
        <v>107</v>
      </c>
    </row>
    <row r="15" spans="1:4" x14ac:dyDescent="0.35">
      <c r="A15" s="20">
        <f t="shared" si="1"/>
        <v>108</v>
      </c>
      <c r="B15" s="15">
        <v>134</v>
      </c>
      <c r="C15" s="93" t="s">
        <v>231</v>
      </c>
      <c r="D15" s="20">
        <f t="shared" si="0"/>
        <v>108</v>
      </c>
    </row>
    <row r="16" spans="1:4" x14ac:dyDescent="0.35">
      <c r="A16" s="20">
        <f t="shared" si="1"/>
        <v>109</v>
      </c>
      <c r="B16" s="15">
        <v>135</v>
      </c>
      <c r="C16" s="93" t="s">
        <v>232</v>
      </c>
      <c r="D16" s="20">
        <f t="shared" si="0"/>
        <v>109</v>
      </c>
    </row>
    <row r="17" spans="1:4" x14ac:dyDescent="0.35">
      <c r="A17" s="20">
        <f t="shared" si="1"/>
        <v>110</v>
      </c>
      <c r="B17" s="15">
        <v>138</v>
      </c>
      <c r="C17" s="93" t="s">
        <v>233</v>
      </c>
      <c r="D17" s="20">
        <f t="shared" si="0"/>
        <v>110</v>
      </c>
    </row>
    <row r="18" spans="1:4" x14ac:dyDescent="0.35">
      <c r="A18" s="20">
        <f t="shared" si="1"/>
        <v>111</v>
      </c>
      <c r="B18" s="15">
        <v>140</v>
      </c>
      <c r="C18" s="93" t="s">
        <v>234</v>
      </c>
      <c r="D18" s="20">
        <f t="shared" si="0"/>
        <v>111</v>
      </c>
    </row>
    <row r="19" spans="1:4" x14ac:dyDescent="0.35">
      <c r="A19" s="20">
        <f t="shared" si="1"/>
        <v>112</v>
      </c>
      <c r="B19" s="15">
        <v>141</v>
      </c>
      <c r="C19" s="93" t="s">
        <v>235</v>
      </c>
      <c r="D19" s="20">
        <f t="shared" si="0"/>
        <v>112</v>
      </c>
    </row>
    <row r="20" spans="1:4" x14ac:dyDescent="0.35">
      <c r="A20" s="20">
        <f t="shared" si="1"/>
        <v>113</v>
      </c>
      <c r="B20" s="15">
        <v>200</v>
      </c>
      <c r="C20" s="93" t="s">
        <v>274</v>
      </c>
      <c r="D20" s="20">
        <f t="shared" si="0"/>
        <v>113</v>
      </c>
    </row>
    <row r="21" spans="1:4" x14ac:dyDescent="0.35">
      <c r="A21" s="20">
        <f t="shared" si="1"/>
        <v>114</v>
      </c>
      <c r="B21" s="15">
        <v>201</v>
      </c>
      <c r="C21" s="93" t="s">
        <v>275</v>
      </c>
      <c r="D21" s="20">
        <f t="shared" si="0"/>
        <v>114</v>
      </c>
    </row>
    <row r="22" spans="1:4" x14ac:dyDescent="0.35">
      <c r="A22" s="20">
        <f t="shared" si="1"/>
        <v>115</v>
      </c>
      <c r="B22" s="15">
        <v>202</v>
      </c>
      <c r="C22" s="93" t="s">
        <v>276</v>
      </c>
      <c r="D22" s="20">
        <f t="shared" si="0"/>
        <v>115</v>
      </c>
    </row>
    <row r="23" spans="1:4" x14ac:dyDescent="0.35">
      <c r="A23" s="20">
        <f t="shared" si="1"/>
        <v>116</v>
      </c>
      <c r="B23" s="15">
        <v>203</v>
      </c>
      <c r="C23" s="93" t="s">
        <v>236</v>
      </c>
      <c r="D23" s="20">
        <f t="shared" si="0"/>
        <v>116</v>
      </c>
    </row>
    <row r="24" spans="1:4" x14ac:dyDescent="0.35">
      <c r="A24" s="20">
        <f t="shared" si="1"/>
        <v>117</v>
      </c>
      <c r="B24" s="15">
        <v>204</v>
      </c>
      <c r="C24" s="93" t="s">
        <v>237</v>
      </c>
      <c r="D24" s="20">
        <f t="shared" si="0"/>
        <v>117</v>
      </c>
    </row>
    <row r="25" spans="1:4" x14ac:dyDescent="0.35">
      <c r="A25" s="20">
        <f t="shared" si="1"/>
        <v>118</v>
      </c>
      <c r="B25" s="15">
        <v>300</v>
      </c>
      <c r="C25" s="93" t="s">
        <v>238</v>
      </c>
      <c r="D25" s="20">
        <f t="shared" si="0"/>
        <v>118</v>
      </c>
    </row>
    <row r="26" spans="1:4" x14ac:dyDescent="0.35">
      <c r="A26" s="20">
        <f t="shared" si="1"/>
        <v>119</v>
      </c>
      <c r="B26" s="15">
        <v>301</v>
      </c>
      <c r="C26" s="93" t="s">
        <v>239</v>
      </c>
      <c r="D26" s="20">
        <f t="shared" si="0"/>
        <v>119</v>
      </c>
    </row>
    <row r="27" spans="1:4" x14ac:dyDescent="0.35">
      <c r="A27" s="20">
        <f t="shared" si="1"/>
        <v>120</v>
      </c>
      <c r="B27" s="15">
        <v>302</v>
      </c>
      <c r="C27" s="93" t="s">
        <v>240</v>
      </c>
      <c r="D27" s="20">
        <f t="shared" si="0"/>
        <v>120</v>
      </c>
    </row>
    <row r="28" spans="1:4" x14ac:dyDescent="0.35">
      <c r="A28" s="20">
        <f t="shared" si="1"/>
        <v>121</v>
      </c>
      <c r="B28" s="15">
        <v>303</v>
      </c>
      <c r="C28" s="93" t="s">
        <v>241</v>
      </c>
      <c r="D28" s="20">
        <f t="shared" si="0"/>
        <v>121</v>
      </c>
    </row>
    <row r="29" spans="1:4" x14ac:dyDescent="0.35">
      <c r="A29" s="20">
        <f t="shared" si="1"/>
        <v>122</v>
      </c>
      <c r="B29" s="15">
        <v>304</v>
      </c>
      <c r="C29" s="93" t="s">
        <v>242</v>
      </c>
      <c r="D29" s="20">
        <f t="shared" si="0"/>
        <v>122</v>
      </c>
    </row>
    <row r="30" spans="1:4" x14ac:dyDescent="0.35">
      <c r="A30" s="20">
        <f t="shared" si="1"/>
        <v>123</v>
      </c>
      <c r="B30" s="15">
        <v>313</v>
      </c>
      <c r="C30" s="93" t="s">
        <v>243</v>
      </c>
      <c r="D30" s="20">
        <f t="shared" si="0"/>
        <v>123</v>
      </c>
    </row>
    <row r="31" spans="1:4" x14ac:dyDescent="0.35">
      <c r="A31" s="20">
        <f t="shared" si="1"/>
        <v>124</v>
      </c>
      <c r="B31" s="15">
        <v>320</v>
      </c>
      <c r="C31" s="93" t="s">
        <v>244</v>
      </c>
      <c r="D31" s="20">
        <f t="shared" si="0"/>
        <v>124</v>
      </c>
    </row>
    <row r="32" spans="1:4" x14ac:dyDescent="0.35">
      <c r="A32" s="20">
        <f t="shared" si="1"/>
        <v>125</v>
      </c>
      <c r="B32" s="15">
        <v>322</v>
      </c>
      <c r="C32" s="93" t="s">
        <v>245</v>
      </c>
      <c r="D32" s="20">
        <f t="shared" si="0"/>
        <v>125</v>
      </c>
    </row>
    <row r="33" spans="1:4" x14ac:dyDescent="0.35">
      <c r="A33" s="20">
        <f t="shared" si="1"/>
        <v>126</v>
      </c>
      <c r="B33" s="15">
        <v>324</v>
      </c>
      <c r="C33" s="93" t="s">
        <v>246</v>
      </c>
      <c r="D33" s="20">
        <f t="shared" si="0"/>
        <v>126</v>
      </c>
    </row>
    <row r="34" spans="1:4" x14ac:dyDescent="0.35">
      <c r="A34" s="20">
        <f t="shared" si="1"/>
        <v>127</v>
      </c>
      <c r="B34" s="15">
        <v>400</v>
      </c>
      <c r="C34" s="93" t="s">
        <v>247</v>
      </c>
      <c r="D34" s="20">
        <f t="shared" si="0"/>
        <v>127</v>
      </c>
    </row>
    <row r="35" spans="1:4" x14ac:dyDescent="0.35">
      <c r="A35" s="20">
        <f t="shared" si="1"/>
        <v>128</v>
      </c>
      <c r="B35" s="15">
        <v>401</v>
      </c>
      <c r="C35" s="93" t="s">
        <v>248</v>
      </c>
      <c r="D35" s="20">
        <f t="shared" si="0"/>
        <v>128</v>
      </c>
    </row>
    <row r="36" spans="1:4" x14ac:dyDescent="0.35">
      <c r="A36" s="20">
        <f t="shared" si="1"/>
        <v>129</v>
      </c>
      <c r="B36" s="15">
        <v>500</v>
      </c>
      <c r="C36" s="93" t="s">
        <v>249</v>
      </c>
      <c r="D36" s="20">
        <f t="shared" si="0"/>
        <v>129</v>
      </c>
    </row>
    <row r="37" spans="1:4" x14ac:dyDescent="0.35">
      <c r="A37" s="20">
        <f t="shared" si="1"/>
        <v>130</v>
      </c>
      <c r="B37" s="15">
        <v>501</v>
      </c>
      <c r="C37" s="93" t="s">
        <v>250</v>
      </c>
      <c r="D37" s="20">
        <f t="shared" si="0"/>
        <v>130</v>
      </c>
    </row>
    <row r="38" spans="1:4" x14ac:dyDescent="0.35">
      <c r="A38" s="20">
        <f t="shared" si="1"/>
        <v>131</v>
      </c>
      <c r="B38" s="15">
        <v>510</v>
      </c>
      <c r="C38" s="93" t="s">
        <v>251</v>
      </c>
      <c r="D38" s="20">
        <f t="shared" si="0"/>
        <v>131</v>
      </c>
    </row>
    <row r="39" spans="1:4" x14ac:dyDescent="0.35">
      <c r="A39" s="20">
        <f t="shared" si="1"/>
        <v>132</v>
      </c>
      <c r="B39" s="15">
        <v>511</v>
      </c>
      <c r="C39" s="93" t="s">
        <v>252</v>
      </c>
      <c r="D39" s="20">
        <f t="shared" si="0"/>
        <v>132</v>
      </c>
    </row>
    <row r="40" spans="1:4" x14ac:dyDescent="0.35">
      <c r="A40" s="20">
        <f t="shared" si="1"/>
        <v>133</v>
      </c>
      <c r="B40" s="15">
        <v>512</v>
      </c>
      <c r="C40" s="93" t="s">
        <v>253</v>
      </c>
      <c r="D40" s="20">
        <f t="shared" si="0"/>
        <v>133</v>
      </c>
    </row>
    <row r="41" spans="1:4" x14ac:dyDescent="0.35">
      <c r="A41" s="20">
        <f t="shared" si="1"/>
        <v>134</v>
      </c>
      <c r="B41" s="15">
        <v>513</v>
      </c>
      <c r="C41" s="93" t="s">
        <v>254</v>
      </c>
      <c r="D41" s="20">
        <f t="shared" si="0"/>
        <v>134</v>
      </c>
    </row>
    <row r="42" spans="1:4" x14ac:dyDescent="0.35">
      <c r="A42" s="20">
        <f t="shared" si="1"/>
        <v>135</v>
      </c>
      <c r="B42" s="15">
        <v>520</v>
      </c>
      <c r="C42" s="93" t="s">
        <v>255</v>
      </c>
      <c r="D42" s="20">
        <f t="shared" si="0"/>
        <v>135</v>
      </c>
    </row>
    <row r="43" spans="1:4" x14ac:dyDescent="0.35">
      <c r="A43" s="20">
        <f t="shared" si="1"/>
        <v>136</v>
      </c>
      <c r="B43" s="15">
        <v>521</v>
      </c>
      <c r="C43" s="93" t="s">
        <v>256</v>
      </c>
      <c r="D43" s="20">
        <f t="shared" si="0"/>
        <v>136</v>
      </c>
    </row>
    <row r="44" spans="1:4" x14ac:dyDescent="0.35">
      <c r="A44" s="20">
        <f t="shared" si="1"/>
        <v>137</v>
      </c>
      <c r="B44" s="15">
        <v>522</v>
      </c>
      <c r="C44" s="93" t="s">
        <v>257</v>
      </c>
      <c r="D44" s="20">
        <f t="shared" si="0"/>
        <v>137</v>
      </c>
    </row>
    <row r="45" spans="1:4" x14ac:dyDescent="0.35">
      <c r="A45" s="20">
        <f t="shared" si="1"/>
        <v>138</v>
      </c>
      <c r="B45" s="15">
        <v>523</v>
      </c>
      <c r="C45" s="93" t="s">
        <v>258</v>
      </c>
      <c r="D45" s="20">
        <f t="shared" si="0"/>
        <v>138</v>
      </c>
    </row>
    <row r="46" spans="1:4" x14ac:dyDescent="0.35">
      <c r="A46" s="20">
        <f t="shared" si="1"/>
        <v>139</v>
      </c>
      <c r="B46" s="15">
        <v>524</v>
      </c>
      <c r="C46" s="93" t="s">
        <v>259</v>
      </c>
      <c r="D46" s="20">
        <f t="shared" si="0"/>
        <v>139</v>
      </c>
    </row>
    <row r="47" spans="1:4" x14ac:dyDescent="0.35">
      <c r="A47" s="20">
        <f t="shared" si="1"/>
        <v>140</v>
      </c>
      <c r="B47" s="15">
        <v>525</v>
      </c>
      <c r="C47" s="93" t="s">
        <v>260</v>
      </c>
      <c r="D47" s="20">
        <f t="shared" si="0"/>
        <v>140</v>
      </c>
    </row>
    <row r="48" spans="1:4" x14ac:dyDescent="0.35">
      <c r="A48" s="20">
        <f t="shared" si="1"/>
        <v>141</v>
      </c>
      <c r="B48" s="15">
        <v>526</v>
      </c>
      <c r="C48" s="93" t="s">
        <v>261</v>
      </c>
      <c r="D48" s="20">
        <f t="shared" si="0"/>
        <v>141</v>
      </c>
    </row>
    <row r="49" spans="1:4" x14ac:dyDescent="0.35">
      <c r="A49" s="20">
        <f t="shared" si="1"/>
        <v>142</v>
      </c>
      <c r="B49" s="15">
        <v>527</v>
      </c>
      <c r="C49" s="93" t="s">
        <v>262</v>
      </c>
      <c r="D49" s="20">
        <f t="shared" si="0"/>
        <v>142</v>
      </c>
    </row>
    <row r="50" spans="1:4" x14ac:dyDescent="0.35">
      <c r="A50" s="20">
        <f t="shared" si="1"/>
        <v>143</v>
      </c>
      <c r="B50" s="15">
        <v>540</v>
      </c>
      <c r="C50" s="93" t="s">
        <v>263</v>
      </c>
      <c r="D50" s="20">
        <f t="shared" si="0"/>
        <v>143</v>
      </c>
    </row>
    <row r="51" spans="1:4" x14ac:dyDescent="0.35">
      <c r="A51" s="20">
        <f t="shared" si="1"/>
        <v>144</v>
      </c>
      <c r="B51" s="15">
        <v>600</v>
      </c>
      <c r="C51" s="93" t="s">
        <v>264</v>
      </c>
      <c r="D51" s="20">
        <f t="shared" si="0"/>
        <v>144</v>
      </c>
    </row>
    <row r="52" spans="1:4" x14ac:dyDescent="0.35">
      <c r="A52" s="20">
        <f t="shared" si="1"/>
        <v>145</v>
      </c>
      <c r="B52" s="15">
        <v>601</v>
      </c>
      <c r="C52" s="93" t="s">
        <v>265</v>
      </c>
      <c r="D52" s="20">
        <f t="shared" si="0"/>
        <v>145</v>
      </c>
    </row>
    <row r="53" spans="1:4" x14ac:dyDescent="0.35">
      <c r="A53" s="20">
        <f t="shared" si="1"/>
        <v>146</v>
      </c>
      <c r="B53" s="15">
        <v>602</v>
      </c>
      <c r="C53" s="93" t="s">
        <v>266</v>
      </c>
      <c r="D53" s="20">
        <f t="shared" si="0"/>
        <v>146</v>
      </c>
    </row>
    <row r="54" spans="1:4" x14ac:dyDescent="0.35">
      <c r="A54" s="20">
        <f t="shared" si="1"/>
        <v>147</v>
      </c>
      <c r="B54" s="15">
        <v>603</v>
      </c>
      <c r="C54" s="93" t="s">
        <v>267</v>
      </c>
      <c r="D54" s="20">
        <f t="shared" si="0"/>
        <v>147</v>
      </c>
    </row>
    <row r="55" spans="1:4" x14ac:dyDescent="0.35">
      <c r="A55" s="20">
        <f t="shared" si="1"/>
        <v>148</v>
      </c>
      <c r="B55" s="15">
        <v>612</v>
      </c>
      <c r="C55" s="93" t="s">
        <v>268</v>
      </c>
      <c r="D55" s="20">
        <f t="shared" si="0"/>
        <v>148</v>
      </c>
    </row>
    <row r="56" spans="1:4" x14ac:dyDescent="0.35">
      <c r="A56" s="20">
        <f t="shared" si="1"/>
        <v>149</v>
      </c>
      <c r="B56" s="15">
        <v>700</v>
      </c>
      <c r="C56" s="93" t="s">
        <v>269</v>
      </c>
      <c r="D56" s="20">
        <f t="shared" si="0"/>
        <v>149</v>
      </c>
    </row>
    <row r="57" spans="1:4" x14ac:dyDescent="0.35">
      <c r="A57" s="20">
        <f t="shared" si="1"/>
        <v>150</v>
      </c>
      <c r="B57" s="15">
        <v>701</v>
      </c>
      <c r="C57" s="93" t="s">
        <v>270</v>
      </c>
      <c r="D57" s="20">
        <f t="shared" si="0"/>
        <v>150</v>
      </c>
    </row>
    <row r="58" spans="1:4" x14ac:dyDescent="0.35">
      <c r="A58" s="20">
        <f t="shared" si="1"/>
        <v>151</v>
      </c>
      <c r="B58" s="15">
        <v>800</v>
      </c>
      <c r="C58" s="93" t="s">
        <v>271</v>
      </c>
      <c r="D58" s="20">
        <f t="shared" si="0"/>
        <v>151</v>
      </c>
    </row>
    <row r="59" spans="1:4" x14ac:dyDescent="0.35">
      <c r="A59" s="20">
        <f t="shared" si="1"/>
        <v>152</v>
      </c>
      <c r="B59" s="15">
        <v>801</v>
      </c>
      <c r="C59" s="93" t="s">
        <v>272</v>
      </c>
      <c r="D59" s="20">
        <f t="shared" si="0"/>
        <v>152</v>
      </c>
    </row>
    <row r="60" spans="1:4" x14ac:dyDescent="0.35">
      <c r="A60" s="20">
        <f t="shared" si="1"/>
        <v>153</v>
      </c>
      <c r="B60" s="15">
        <v>802</v>
      </c>
      <c r="C60" s="93" t="s">
        <v>273</v>
      </c>
      <c r="D60" s="20">
        <f t="shared" si="0"/>
        <v>153</v>
      </c>
    </row>
  </sheetData>
  <mergeCells count="4">
    <mergeCell ref="A1:C1"/>
    <mergeCell ref="A2:C2"/>
    <mergeCell ref="A4:C4"/>
    <mergeCell ref="A3:C3"/>
  </mergeCells>
  <pageMargins left="1" right="1" top="1" bottom="1" header="0.5" footer="0.5"/>
  <pageSetup scale="53" orientation="landscape" r:id="rId1"/>
  <headerFooter>
    <oddHeader>&amp;RDocket No. ER20-2878-000, et al.- Annual Update RY2024
&amp;F</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E3609C5199AE40B0C8A1B9586D8961" ma:contentTypeVersion="17" ma:contentTypeDescription="Create a new document." ma:contentTypeScope="" ma:versionID="2c9672caac81e3695069e593100cd45d">
  <xsd:schema xmlns:xsd="http://www.w3.org/2001/XMLSchema" xmlns:xs="http://www.w3.org/2001/XMLSchema" xmlns:p="http://schemas.microsoft.com/office/2006/metadata/properties" xmlns:ns2="97e57212-3e02-407f-8b2d-05f7d7f19b15" xmlns:ns3="54d2ddc9-e9d1-4372-9b24-6a2b5c99b697" xmlns:ns4="e88bc686-2a5a-4a8c-98ae-cb9429efaf58" targetNamespace="http://schemas.microsoft.com/office/2006/metadata/properties" ma:root="true" ma:fieldsID="3e8df36792ddf9a89cfb384edeabdc99" ns2:_="" ns3:_="" ns4:_="">
    <xsd:import namespace="97e57212-3e02-407f-8b2d-05f7d7f19b15"/>
    <xsd:import namespace="54d2ddc9-e9d1-4372-9b24-6a2b5c99b697"/>
    <xsd:import namespace="e88bc686-2a5a-4a8c-98ae-cb9429efaf5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4d2ddc9-e9d1-4372-9b24-6a2b5c99b697"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LastSyncTimeStamp="2020-01-27T23:41:31.00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documentManagement>
</p:properties>
</file>

<file path=customXml/itemProps1.xml><?xml version="1.0" encoding="utf-8"?>
<ds:datastoreItem xmlns:ds="http://schemas.openxmlformats.org/officeDocument/2006/customXml" ds:itemID="{55D13122-6060-4DCC-9921-33CACC087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4d2ddc9-e9d1-4372-9b24-6a2b5c99b697"/>
    <ds:schemaRef ds:uri="e88bc686-2a5a-4a8c-98ae-cb9429ef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A2B8AA-F41C-4CC7-BD0A-6C61FA305DAC}">
  <ds:schemaRefs>
    <ds:schemaRef ds:uri="Microsoft.SharePoint.Taxonomy.ContentTypeSync"/>
  </ds:schemaRefs>
</ds:datastoreItem>
</file>

<file path=customXml/itemProps3.xml><?xml version="1.0" encoding="utf-8"?>
<ds:datastoreItem xmlns:ds="http://schemas.openxmlformats.org/officeDocument/2006/customXml" ds:itemID="{7EB96C90-E520-4684-8ECC-F891C5FD293A}">
  <ds:schemaRefs>
    <ds:schemaRef ds:uri="http://schemas.microsoft.com/sharepoint/v3/contenttype/forms"/>
  </ds:schemaRefs>
</ds:datastoreItem>
</file>

<file path=customXml/itemProps4.xml><?xml version="1.0" encoding="utf-8"?>
<ds:datastoreItem xmlns:ds="http://schemas.openxmlformats.org/officeDocument/2006/customXml" ds:itemID="{A12D4684-592F-4F19-88C1-B095D348F675}">
  <ds:schemaRefs>
    <ds:schemaRef ds:uri="http://schemas.microsoft.com/office/infopath/2007/PartnerControls"/>
    <ds:schemaRef ds:uri="http://purl.org/dc/elements/1.1/"/>
    <ds:schemaRef ds:uri="http://schemas.microsoft.com/office/2006/metadata/properties"/>
    <ds:schemaRef ds:uri="97e57212-3e02-407f-8b2d-05f7d7f19b15"/>
    <ds:schemaRef ds:uri="http://schemas.microsoft.com/office/2006/documentManagement/types"/>
    <ds:schemaRef ds:uri="54d2ddc9-e9d1-4372-9b24-6a2b5c99b697"/>
    <ds:schemaRef ds:uri="http://schemas.openxmlformats.org/package/2006/metadata/core-properties"/>
    <ds:schemaRef ds:uri="http://purl.org/dc/dcmitype/"/>
    <ds:schemaRef ds:uri="e88bc686-2a5a-4a8c-98ae-cb9429efaf5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ToC</vt:lpstr>
      <vt:lpstr>1</vt:lpstr>
      <vt:lpstr>2</vt:lpstr>
      <vt:lpstr>3</vt:lpstr>
      <vt:lpstr>4</vt:lpstr>
      <vt:lpstr>5</vt:lpstr>
      <vt:lpstr>6</vt:lpstr>
      <vt:lpstr>7</vt:lpstr>
      <vt:lpstr>8</vt:lpstr>
      <vt:lpstr>'1'!Print_Area</vt:lpstr>
      <vt:lpstr>'2'!Print_Area</vt:lpstr>
      <vt:lpstr>'3'!Print_Area</vt:lpstr>
      <vt:lpstr>'4'!Print_Area</vt:lpstr>
      <vt:lpstr>'5'!Print_Area</vt:lpstr>
      <vt:lpstr>'6'!Print_Area</vt:lpstr>
      <vt:lpstr>'7'!Print_Area</vt:lpstr>
      <vt:lpstr>'8'!Print_Area</vt:lpstr>
      <vt:lpstr>ToC!Print_Area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2023-11-29T18:06:19Z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ContentTypeId">
    <vt:lpwstr>0x01010074E3609C5199AE40B0C8A1B9586D8961</vt:lpwstr>
  </property>
</Properties>
</file>