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6.xml" ContentType="application/vnd.openxmlformats-officedocument.drawingml.chartshapes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7.xml" ContentType="application/vnd.openxmlformats-officedocument.drawingml.chartshapes+xml"/>
  <Override PartName="/xl/drawings/drawing5.xml" ContentType="application/vnd.openxmlformats-officedocument.drawingml.chartshapes+xml"/>
  <Override PartName="/xl/drawings/drawing4.xml" ContentType="application/vnd.openxmlformats-officedocument.drawingml.chartshap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1.xml" ContentType="application/vnd.openxmlformats-officedocument.drawingml.chart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style9.xml" ContentType="application/vnd.ms-office.chartstyle+xml"/>
  <Override PartName="/xl/charts/chart9.xml" ContentType="application/vnd.openxmlformats-officedocument.drawingml.chart+xml"/>
  <Override PartName="/xl/charts/colors9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\\sps.utility.pge.com@SSL\DavWWWRoot\sites\WWCI\PSPS\10_PSPS Mitigation Data\Proposed Mitigation Impact Analysis\2021-Two Year Based\"/>
    </mc:Choice>
  </mc:AlternateContent>
  <xr:revisionPtr revIDLastSave="0" documentId="13_ncr:1_{134B34FB-767B-4C77-98E7-09DF3F2CDAFD}" xr6:coauthVersionLast="45" xr6:coauthVersionMax="45" xr10:uidLastSave="{00000000-0000-0000-0000-000000000000}"/>
  <bookViews>
    <workbookView xWindow="-27990" yWindow="-195" windowWidth="28110" windowHeight="16440" xr2:uid="{508C97D7-231A-474B-94E4-187A1A5A9D31}"/>
  </bookViews>
  <sheets>
    <sheet name="Duration Impact" sheetId="2" r:id="rId1"/>
    <sheet name="Sheet1" sheetId="3" r:id="rId2"/>
    <sheet name="Data" sheetId="4" r:id="rId3"/>
    <sheet name="Sheet3" sheetId="1" state="hidden" r:id="rId4"/>
  </sheets>
  <definedNames>
    <definedName name="_xlnm._FilterDatabase" localSheetId="2" hidden="1">Data!$A$1:$I$1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" i="4" l="1"/>
  <c r="G22" i="4"/>
  <c r="G23" i="4"/>
  <c r="G24" i="4"/>
  <c r="G25" i="4"/>
  <c r="G26" i="4"/>
  <c r="G27" i="4"/>
  <c r="G28" i="4"/>
  <c r="G29" i="4"/>
  <c r="G30" i="4"/>
  <c r="G21" i="4"/>
  <c r="F22" i="4"/>
  <c r="F23" i="4"/>
  <c r="F24" i="4"/>
  <c r="F25" i="4"/>
  <c r="F26" i="4"/>
  <c r="F27" i="4"/>
  <c r="F28" i="4"/>
  <c r="F29" i="4"/>
  <c r="F30" i="4"/>
  <c r="F21" i="4"/>
  <c r="J41" i="4" l="1"/>
  <c r="J22" i="4" l="1"/>
  <c r="J23" i="4"/>
  <c r="J24" i="4"/>
  <c r="J25" i="4"/>
  <c r="J26" i="4"/>
  <c r="J21" i="4"/>
  <c r="I22" i="4"/>
  <c r="I23" i="4"/>
  <c r="I24" i="4"/>
  <c r="I25" i="4"/>
  <c r="I26" i="4"/>
  <c r="I21" i="4"/>
  <c r="D3" i="4" l="1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2" i="4"/>
  <c r="F3" i="4" l="1"/>
  <c r="F4" i="4"/>
  <c r="F5" i="4"/>
  <c r="F6" i="4"/>
  <c r="F7" i="4"/>
  <c r="F8" i="4"/>
  <c r="F9" i="4"/>
  <c r="F10" i="4"/>
  <c r="F11" i="4"/>
  <c r="F12" i="4"/>
  <c r="F13" i="4"/>
  <c r="F14" i="4"/>
  <c r="F15" i="4"/>
  <c r="F16" i="4"/>
  <c r="D12" i="2" l="1"/>
  <c r="E18" i="2"/>
  <c r="F18" i="2"/>
  <c r="G18" i="2"/>
  <c r="C18" i="2"/>
  <c r="I12" i="2"/>
  <c r="H12" i="2"/>
  <c r="I5" i="2"/>
  <c r="H5" i="2"/>
  <c r="D5" i="2"/>
  <c r="J9" i="3" l="1"/>
  <c r="J10" i="3" s="1"/>
  <c r="I8" i="3"/>
  <c r="B2" i="3"/>
  <c r="I17" i="2"/>
  <c r="I16" i="2"/>
  <c r="I15" i="2"/>
  <c r="I14" i="2"/>
  <c r="I13" i="2"/>
  <c r="I11" i="2"/>
  <c r="I10" i="2"/>
  <c r="I9" i="2"/>
  <c r="I8" i="2"/>
  <c r="I7" i="2"/>
  <c r="I6" i="2"/>
  <c r="I4" i="2"/>
  <c r="A3" i="3"/>
  <c r="B3" i="3" s="1"/>
  <c r="D17" i="2"/>
  <c r="D16" i="2"/>
  <c r="D15" i="2"/>
  <c r="D14" i="2"/>
  <c r="D13" i="2"/>
  <c r="D11" i="2"/>
  <c r="D10" i="2"/>
  <c r="D9" i="2"/>
  <c r="D8" i="2"/>
  <c r="D7" i="2"/>
  <c r="D6" i="2"/>
  <c r="D4" i="2"/>
  <c r="H11" i="2"/>
  <c r="H10" i="2"/>
  <c r="H9" i="2"/>
  <c r="H8" i="2"/>
  <c r="H7" i="2"/>
  <c r="H6" i="2"/>
  <c r="H4" i="2"/>
  <c r="A4" i="3" l="1"/>
  <c r="I18" i="2"/>
  <c r="D18" i="2"/>
  <c r="I9" i="3"/>
  <c r="I10" i="3" s="1"/>
  <c r="I11" i="3" s="1"/>
  <c r="A5" i="3"/>
  <c r="B5" i="3" l="1"/>
  <c r="B4" i="3"/>
  <c r="A6" i="3"/>
  <c r="B6" i="3" l="1"/>
  <c r="A7" i="3"/>
  <c r="B7" i="3" l="1"/>
  <c r="A8" i="3"/>
  <c r="B8" i="3" l="1"/>
  <c r="A9" i="3"/>
  <c r="B9" i="3" l="1"/>
  <c r="A10" i="3"/>
  <c r="B10" i="3" l="1"/>
  <c r="A11" i="3"/>
  <c r="B11" i="3" l="1"/>
  <c r="A12" i="3"/>
  <c r="B12" i="3" l="1"/>
  <c r="A13" i="3"/>
  <c r="B13" i="3" l="1"/>
  <c r="A14" i="3"/>
  <c r="B14" i="3" l="1"/>
  <c r="A15" i="3"/>
  <c r="B15" i="3" l="1"/>
  <c r="A16" i="3"/>
  <c r="B16" i="3" l="1"/>
  <c r="A17" i="3"/>
  <c r="H17" i="2"/>
  <c r="H16" i="2"/>
  <c r="H15" i="2"/>
  <c r="H14" i="2"/>
  <c r="H13" i="2"/>
  <c r="H18" i="2" s="1"/>
  <c r="B17" i="3" l="1"/>
  <c r="A18" i="3"/>
  <c r="B18" i="3" l="1"/>
  <c r="A19" i="3"/>
  <c r="B19" i="3" l="1"/>
  <c r="A20" i="3"/>
  <c r="B20" i="3" l="1"/>
  <c r="A21" i="3"/>
  <c r="B21" i="3" l="1"/>
  <c r="A22" i="3"/>
  <c r="B22" i="3" l="1"/>
  <c r="A23" i="3"/>
  <c r="B23" i="3" l="1"/>
  <c r="A24" i="3"/>
  <c r="B24" i="3" l="1"/>
  <c r="A25" i="3"/>
  <c r="B25" i="3" l="1"/>
  <c r="A26" i="3"/>
  <c r="B26" i="3" l="1"/>
  <c r="A27" i="3"/>
  <c r="B27" i="3" l="1"/>
  <c r="A28" i="3"/>
  <c r="B28" i="3" l="1"/>
  <c r="A29" i="3"/>
  <c r="B29" i="3" l="1"/>
  <c r="A30" i="3"/>
  <c r="B30" i="3" l="1"/>
  <c r="A31" i="3"/>
  <c r="B31" i="3" l="1"/>
  <c r="A32" i="3"/>
  <c r="B32" i="3" l="1"/>
  <c r="A33" i="3"/>
  <c r="B33" i="3" l="1"/>
  <c r="A34" i="3"/>
  <c r="B34" i="3" l="1"/>
  <c r="A35" i="3"/>
  <c r="B35" i="3" l="1"/>
  <c r="A36" i="3"/>
  <c r="B36" i="3" l="1"/>
  <c r="A37" i="3"/>
  <c r="B37" i="3" l="1"/>
  <c r="A38" i="3"/>
  <c r="B38" i="3" l="1"/>
  <c r="A39" i="3"/>
  <c r="B39" i="3" l="1"/>
  <c r="A40" i="3"/>
  <c r="B40" i="3" l="1"/>
  <c r="A41" i="3"/>
  <c r="B41" i="3" l="1"/>
  <c r="A42" i="3"/>
  <c r="B42" i="3" l="1"/>
  <c r="A43" i="3"/>
  <c r="B43" i="3" l="1"/>
  <c r="A44" i="3"/>
  <c r="B44" i="3" l="1"/>
  <c r="A45" i="3"/>
  <c r="B45" i="3" l="1"/>
  <c r="A46" i="3"/>
  <c r="B46" i="3" l="1"/>
  <c r="A47" i="3"/>
  <c r="B47" i="3" l="1"/>
  <c r="A48" i="3"/>
  <c r="B48" i="3" l="1"/>
  <c r="A49" i="3"/>
  <c r="B49" i="3" l="1"/>
  <c r="A50" i="3"/>
  <c r="B50" i="3" l="1"/>
  <c r="A51" i="3"/>
  <c r="B51" i="3" l="1"/>
  <c r="A52" i="3"/>
  <c r="B52" i="3" l="1"/>
  <c r="A53" i="3"/>
  <c r="B53" i="3" l="1"/>
  <c r="A54" i="3"/>
  <c r="B54" i="3" l="1"/>
  <c r="A55" i="3"/>
  <c r="B55" i="3" l="1"/>
  <c r="A56" i="3"/>
  <c r="B56" i="3" l="1"/>
  <c r="A57" i="3"/>
  <c r="B57" i="3" l="1"/>
  <c r="A58" i="3"/>
  <c r="B58" i="3" l="1"/>
  <c r="A59" i="3"/>
  <c r="B59" i="3" l="1"/>
  <c r="A60" i="3"/>
  <c r="B60" i="3" l="1"/>
  <c r="A61" i="3"/>
  <c r="B61" i="3" l="1"/>
  <c r="A62" i="3"/>
  <c r="B62" i="3" l="1"/>
  <c r="A63" i="3"/>
  <c r="B63" i="3" l="1"/>
  <c r="A64" i="3"/>
  <c r="B64" i="3" l="1"/>
  <c r="A65" i="3"/>
  <c r="B65" i="3" l="1"/>
  <c r="A66" i="3"/>
  <c r="B66" i="3" l="1"/>
  <c r="A67" i="3"/>
  <c r="B67" i="3" l="1"/>
  <c r="A68" i="3"/>
  <c r="B68" i="3" l="1"/>
  <c r="A69" i="3"/>
  <c r="B69" i="3" l="1"/>
  <c r="A70" i="3"/>
  <c r="B70" i="3" l="1"/>
  <c r="A71" i="3"/>
  <c r="B71" i="3" l="1"/>
  <c r="A72" i="3"/>
  <c r="B72" i="3" l="1"/>
  <c r="A73" i="3"/>
  <c r="B73" i="3" l="1"/>
  <c r="A74" i="3"/>
  <c r="B74" i="3" l="1"/>
  <c r="A75" i="3"/>
  <c r="B75" i="3" l="1"/>
  <c r="A76" i="3"/>
  <c r="B76" i="3" l="1"/>
  <c r="A77" i="3"/>
  <c r="B77" i="3" l="1"/>
  <c r="A78" i="3"/>
  <c r="B78" i="3" l="1"/>
  <c r="A79" i="3"/>
  <c r="B79" i="3" l="1"/>
  <c r="A80" i="3"/>
  <c r="B80" i="3" l="1"/>
  <c r="A81" i="3"/>
  <c r="B81" i="3" l="1"/>
  <c r="A82" i="3"/>
  <c r="B82" i="3" l="1"/>
  <c r="A83" i="3"/>
  <c r="B83" i="3" l="1"/>
  <c r="A84" i="3"/>
  <c r="B84" i="3" l="1"/>
  <c r="A85" i="3"/>
  <c r="B85" i="3" l="1"/>
  <c r="A86" i="3"/>
  <c r="B86" i="3" l="1"/>
  <c r="A87" i="3"/>
  <c r="B87" i="3" l="1"/>
  <c r="A88" i="3"/>
  <c r="B88" i="3" l="1"/>
  <c r="A89" i="3"/>
  <c r="B89" i="3" l="1"/>
  <c r="A90" i="3"/>
  <c r="B90" i="3" l="1"/>
  <c r="A91" i="3"/>
  <c r="B91" i="3" l="1"/>
  <c r="A92" i="3"/>
  <c r="B92" i="3" l="1"/>
  <c r="A93" i="3"/>
  <c r="B93" i="3" l="1"/>
  <c r="A94" i="3"/>
  <c r="B94" i="3" l="1"/>
  <c r="A95" i="3"/>
  <c r="B95" i="3" l="1"/>
  <c r="A96" i="3"/>
  <c r="B96" i="3" l="1"/>
  <c r="A97" i="3"/>
  <c r="B97" i="3" l="1"/>
  <c r="A98" i="3"/>
  <c r="B98" i="3" l="1"/>
  <c r="A99" i="3"/>
  <c r="B99" i="3" l="1"/>
  <c r="A100" i="3"/>
  <c r="B100" i="3" l="1"/>
  <c r="A101" i="3"/>
  <c r="B101" i="3" l="1"/>
  <c r="A102" i="3"/>
  <c r="B102" i="3" l="1"/>
  <c r="A103" i="3"/>
  <c r="B103" i="3" s="1"/>
  <c r="A104" i="3" l="1"/>
  <c r="B104" i="3" s="1"/>
  <c r="A105" i="3" l="1"/>
  <c r="B105" i="3" s="1"/>
  <c r="A106" i="3" l="1"/>
  <c r="B106" i="3" s="1"/>
  <c r="A107" i="3" l="1"/>
  <c r="B107" i="3" s="1"/>
  <c r="A108" i="3" l="1"/>
  <c r="B108" i="3" s="1"/>
  <c r="A109" i="3" l="1"/>
  <c r="B109" i="3" s="1"/>
  <c r="A110" i="3" l="1"/>
  <c r="B110" i="3" s="1"/>
  <c r="A111" i="3" l="1"/>
  <c r="B111" i="3" s="1"/>
  <c r="A112" i="3" l="1"/>
  <c r="B112" i="3" s="1"/>
  <c r="F19" i="1"/>
  <c r="F18" i="1"/>
  <c r="F17" i="1"/>
  <c r="F15" i="1"/>
  <c r="F14" i="1"/>
  <c r="F13" i="1"/>
  <c r="F12" i="1"/>
  <c r="F11" i="1"/>
  <c r="F10" i="1"/>
  <c r="F9" i="1"/>
  <c r="F8" i="1"/>
  <c r="F7" i="1"/>
  <c r="F6" i="1"/>
  <c r="F5" i="1"/>
  <c r="F4" i="1"/>
  <c r="A113" i="3" l="1"/>
  <c r="B113" i="3" s="1"/>
  <c r="A114" i="3" l="1"/>
  <c r="B114" i="3" s="1"/>
  <c r="A115" i="3" l="1"/>
  <c r="B115" i="3" s="1"/>
  <c r="A116" i="3" l="1"/>
  <c r="B116" i="3" s="1"/>
  <c r="A117" i="3" l="1"/>
  <c r="B117" i="3" s="1"/>
  <c r="A118" i="3" l="1"/>
  <c r="B118" i="3" s="1"/>
  <c r="A119" i="3" l="1"/>
  <c r="B119" i="3" s="1"/>
  <c r="A120" i="3" l="1"/>
  <c r="B120" i="3" s="1"/>
  <c r="A121" i="3" l="1"/>
  <c r="B121" i="3" s="1"/>
  <c r="A122" i="3" l="1"/>
  <c r="B122" i="3" s="1"/>
  <c r="A123" i="3" l="1"/>
  <c r="B123" i="3" s="1"/>
  <c r="A124" i="3" l="1"/>
  <c r="B124" i="3" s="1"/>
  <c r="A125" i="3" l="1"/>
  <c r="B125" i="3" s="1"/>
  <c r="A126" i="3" l="1"/>
  <c r="B126" i="3" s="1"/>
  <c r="A127" i="3" l="1"/>
  <c r="B127" i="3" s="1"/>
  <c r="A128" i="3" l="1"/>
  <c r="B128" i="3" s="1"/>
  <c r="A129" i="3" l="1"/>
  <c r="B129" i="3" s="1"/>
  <c r="A130" i="3" l="1"/>
  <c r="B130" i="3" s="1"/>
  <c r="A131" i="3" l="1"/>
  <c r="B131" i="3" s="1"/>
  <c r="A132" i="3" l="1"/>
  <c r="B132" i="3" s="1"/>
  <c r="A133" i="3" l="1"/>
  <c r="B133" i="3" s="1"/>
  <c r="A134" i="3" l="1"/>
  <c r="B134" i="3" s="1"/>
  <c r="A135" i="3" l="1"/>
  <c r="B135" i="3" s="1"/>
  <c r="A136" i="3" l="1"/>
  <c r="B136" i="3" s="1"/>
  <c r="A137" i="3" l="1"/>
  <c r="B137" i="3" s="1"/>
  <c r="A138" i="3" l="1"/>
  <c r="B138" i="3" s="1"/>
  <c r="A139" i="3" l="1"/>
  <c r="B139" i="3" s="1"/>
  <c r="A140" i="3" l="1"/>
  <c r="B140" i="3" s="1"/>
  <c r="A141" i="3" l="1"/>
  <c r="B141" i="3" s="1"/>
  <c r="A142" i="3" l="1"/>
  <c r="B142" i="3" s="1"/>
  <c r="A143" i="3" l="1"/>
  <c r="B143" i="3" s="1"/>
  <c r="A144" i="3" l="1"/>
  <c r="B144" i="3" s="1"/>
  <c r="A145" i="3" l="1"/>
  <c r="B145" i="3" s="1"/>
  <c r="A146" i="3" l="1"/>
  <c r="B146" i="3" s="1"/>
  <c r="A147" i="3" l="1"/>
  <c r="B147" i="3" s="1"/>
  <c r="A148" i="3" l="1"/>
  <c r="B148" i="3" s="1"/>
  <c r="A149" i="3" l="1"/>
  <c r="B149" i="3" s="1"/>
  <c r="A150" i="3" l="1"/>
  <c r="B150" i="3" s="1"/>
  <c r="A151" i="3" l="1"/>
  <c r="B151" i="3" s="1"/>
  <c r="A152" i="3" l="1"/>
  <c r="B152" i="3" s="1"/>
  <c r="A153" i="3" l="1"/>
  <c r="B153" i="3" s="1"/>
  <c r="A154" i="3" l="1"/>
  <c r="B154" i="3" s="1"/>
  <c r="A155" i="3" l="1"/>
  <c r="B155" i="3" s="1"/>
  <c r="A156" i="3" l="1"/>
  <c r="B156" i="3" s="1"/>
  <c r="A157" i="3" l="1"/>
  <c r="B157" i="3" s="1"/>
  <c r="A158" i="3" l="1"/>
  <c r="B158" i="3" s="1"/>
  <c r="A159" i="3" l="1"/>
  <c r="B159" i="3" s="1"/>
  <c r="A160" i="3" l="1"/>
  <c r="B160" i="3" s="1"/>
  <c r="A161" i="3" l="1"/>
  <c r="B161" i="3" s="1"/>
  <c r="A162" i="3" l="1"/>
  <c r="B162" i="3" s="1"/>
  <c r="A163" i="3" l="1"/>
  <c r="B163" i="3" s="1"/>
  <c r="A164" i="3" l="1"/>
  <c r="B164" i="3" s="1"/>
  <c r="A165" i="3" l="1"/>
  <c r="B165" i="3" s="1"/>
  <c r="A166" i="3" l="1"/>
  <c r="B166" i="3" s="1"/>
  <c r="A167" i="3" l="1"/>
  <c r="B167" i="3" s="1"/>
  <c r="A168" i="3" l="1"/>
  <c r="B168" i="3" s="1"/>
  <c r="A169" i="3" l="1"/>
  <c r="B169" i="3" s="1"/>
  <c r="A170" i="3" l="1"/>
  <c r="B170" i="3" s="1"/>
  <c r="A171" i="3" l="1"/>
  <c r="B171" i="3" s="1"/>
  <c r="A172" i="3" l="1"/>
  <c r="B172" i="3" s="1"/>
  <c r="A173" i="3" l="1"/>
  <c r="B173" i="3" s="1"/>
  <c r="A174" i="3" l="1"/>
  <c r="B174" i="3" l="1"/>
  <c r="A175" i="3"/>
  <c r="A176" i="3" l="1"/>
  <c r="B175" i="3"/>
  <c r="A177" i="3" l="1"/>
  <c r="B176" i="3"/>
  <c r="A178" i="3" l="1"/>
  <c r="B177" i="3"/>
  <c r="A179" i="3" l="1"/>
  <c r="B178" i="3"/>
  <c r="B179" i="3" l="1"/>
  <c r="A180" i="3"/>
  <c r="B180" i="3" l="1"/>
  <c r="A181" i="3"/>
  <c r="A182" i="3" l="1"/>
  <c r="B181" i="3"/>
  <c r="A183" i="3" l="1"/>
  <c r="B182" i="3"/>
  <c r="A184" i="3" l="1"/>
  <c r="B183" i="3"/>
  <c r="B184" i="3" l="1"/>
  <c r="A185" i="3"/>
  <c r="B185" i="3" l="1"/>
  <c r="A186" i="3"/>
  <c r="A187" i="3" l="1"/>
  <c r="B186" i="3"/>
  <c r="B187" i="3" l="1"/>
  <c r="A188" i="3"/>
  <c r="B188" i="3" l="1"/>
  <c r="A189" i="3"/>
  <c r="B189" i="3" l="1"/>
  <c r="A190" i="3"/>
  <c r="A191" i="3" l="1"/>
  <c r="B190" i="3"/>
  <c r="A192" i="3" l="1"/>
  <c r="B191" i="3"/>
  <c r="B192" i="3" l="1"/>
  <c r="A193" i="3"/>
  <c r="A194" i="3" l="1"/>
  <c r="B193" i="3"/>
  <c r="B194" i="3" l="1"/>
  <c r="A195" i="3"/>
  <c r="A196" i="3" l="1"/>
  <c r="B195" i="3"/>
  <c r="B196" i="3" l="1"/>
  <c r="A197" i="3"/>
  <c r="A198" i="3" l="1"/>
  <c r="B197" i="3"/>
  <c r="B198" i="3" l="1"/>
  <c r="A199" i="3"/>
  <c r="A200" i="3" l="1"/>
  <c r="B199" i="3"/>
  <c r="A201" i="3" l="1"/>
  <c r="B200" i="3"/>
  <c r="A202" i="3" l="1"/>
  <c r="B201" i="3"/>
  <c r="A203" i="3" l="1"/>
  <c r="B202" i="3"/>
  <c r="C198" i="3" l="1"/>
  <c r="C197" i="3"/>
  <c r="C199" i="3" s="1"/>
  <c r="A204" i="3"/>
  <c r="B203" i="3"/>
  <c r="B204" i="3" l="1"/>
  <c r="A205" i="3"/>
  <c r="A206" i="3" l="1"/>
  <c r="B205" i="3"/>
  <c r="B206" i="3" l="1"/>
  <c r="A207" i="3"/>
  <c r="B207" i="3" l="1"/>
  <c r="A208" i="3"/>
  <c r="B208" i="3" l="1"/>
  <c r="A209" i="3"/>
  <c r="B209" i="3" l="1"/>
  <c r="A210" i="3"/>
  <c r="A211" i="3" l="1"/>
  <c r="B210" i="3"/>
  <c r="A212" i="3" l="1"/>
  <c r="B212" i="3" s="1"/>
  <c r="B211" i="3"/>
</calcChain>
</file>

<file path=xl/sharedStrings.xml><?xml version="1.0" encoding="utf-8"?>
<sst xmlns="http://schemas.openxmlformats.org/spreadsheetml/2006/main" count="79" uniqueCount="68">
  <si>
    <t>X-variable</t>
  </si>
  <si>
    <t>Y-variable</t>
  </si>
  <si>
    <t>Event</t>
  </si>
  <si>
    <t>total_customers_impacted</t>
  </si>
  <si>
    <t>sum_of_outage_duration</t>
  </si>
  <si>
    <t>r</t>
  </si>
  <si>
    <t>Slope</t>
  </si>
  <si>
    <t>Intercept</t>
  </si>
  <si>
    <t>average_outage_duration_from_all_clear</t>
  </si>
  <si>
    <t>average_outage_duration_from_outage_start_time</t>
  </si>
  <si>
    <t>sum_of_hours_to_restore</t>
  </si>
  <si>
    <t>sum_of_daylight_hours_to_restore</t>
  </si>
  <si>
    <t>average time for restoration per customer</t>
  </si>
  <si>
    <t>average time for daylight hours to restore per customer</t>
  </si>
  <si>
    <t>y (duration per customer)</t>
  </si>
  <si>
    <t>x ( customers impacted in 1000)</t>
  </si>
  <si>
    <t>delta</t>
  </si>
  <si>
    <t>for every 100k customers we reduce in scope, we'll see an improvement of ~half hour per customer</t>
  </si>
  <si>
    <t>includes weather</t>
  </si>
  <si>
    <t>event_name</t>
  </si>
  <si>
    <t>count_distinct_of_service_point_id</t>
  </si>
  <si>
    <t>min_of_outage_start_time</t>
  </si>
  <si>
    <t>max_of_outage_end_time</t>
  </si>
  <si>
    <t>Jun 07, 2019 11:18:00 PM -07:00</t>
  </si>
  <si>
    <t>Jun 09, 2019 10:44:00 AM -07:00</t>
  </si>
  <si>
    <t>Sep 23, 2019 10:06:00 AM -07:00</t>
  </si>
  <si>
    <t>Sep 25, 2019 8:51:00 AM -07:00</t>
  </si>
  <si>
    <t>Sep 24, 2019 7:46:00 PM -07:00</t>
  </si>
  <si>
    <t>Sep 26, 2019 4:01:00 AM -07:00</t>
  </si>
  <si>
    <t>Oct 05, 2019 3:04:00 PM -07:00</t>
  </si>
  <si>
    <t>Oct 06, 2019 8:41:00 AM -07:00</t>
  </si>
  <si>
    <t>Oct 08, 2019 1:05:00 PM -07:00</t>
  </si>
  <si>
    <t>Oct 12, 2019 10:41:00 AM -07:00</t>
  </si>
  <si>
    <t>Oct 23, 2019 7:14:00 AM -07:00</t>
  </si>
  <si>
    <t>Nov 08, 2019 6:37:00 AM -08:00</t>
  </si>
  <si>
    <t>Oct 26, 2019 1:26:00 AM -07:00</t>
  </si>
  <si>
    <t>Nov 08, 2019 9:00:00 AM -08:00</t>
  </si>
  <si>
    <t>Nov 19, 2019 10:20:00 PM -08:00</t>
  </si>
  <si>
    <t>Nov 21, 2019 1:56:00 PM -08:00</t>
  </si>
  <si>
    <t>Sep 06, 2020 9:25:00 PM -07:00</t>
  </si>
  <si>
    <t>Sep 13, 2020 7:02:00 AM -07:00</t>
  </si>
  <si>
    <t>Sep 26, 2020 3:17:00 AM -07:00</t>
  </si>
  <si>
    <t>Sep 29, 2020 2:52:00 AM -07:00</t>
  </si>
  <si>
    <t>Oct 13, 2020 10:26:00 AM -07:00</t>
  </si>
  <si>
    <t>Oct 17, 2020 3:57:00 AM -07:00</t>
  </si>
  <si>
    <t>Oct 21, 2020 10:33:00 AM -07:00</t>
  </si>
  <si>
    <t>Oct 23, 2020 8:56:00 AM -07:00</t>
  </si>
  <si>
    <t>Oct 25, 2020 3:00:00 AM -07:00</t>
  </si>
  <si>
    <t>Oct 28, 2020 3:25:00 PM -07:00</t>
  </si>
  <si>
    <t>Dec 02, 2020 9:46:00 AM -08:00</t>
  </si>
  <si>
    <t>Dec 03, 2020 8:04:00 AM -08:00</t>
  </si>
  <si>
    <t>Jan 18, 2021 3:02:00 PM -08:00</t>
  </si>
  <si>
    <t>Jan 26, 2021 8:50:00 AM -08:00</t>
  </si>
  <si>
    <t>avg_of_outage_duration</t>
  </si>
  <si>
    <t>avg_of_hours_to_restore</t>
  </si>
  <si>
    <t>Actuals vs. Backcast (%)</t>
  </si>
  <si>
    <t>max_of_all_clear_time</t>
  </si>
  <si>
    <t>2020 Weather Event Window (hrs)</t>
  </si>
  <si>
    <t>2020 Weather Duration (Customer Hours)</t>
  </si>
  <si>
    <t>Total</t>
  </si>
  <si>
    <t>Total Transmission Miles in Scope</t>
  </si>
  <si>
    <t>Customers</t>
  </si>
  <si>
    <t>Avg Duration</t>
  </si>
  <si>
    <t>Avg Duration (Adjusted)</t>
  </si>
  <si>
    <t>Backcast</t>
  </si>
  <si>
    <t>*excluded due to lightning fires</t>
  </si>
  <si>
    <t>Y-variable, most controllable</t>
  </si>
  <si>
    <t>2020 Average Daylight Restoration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</si>
</sst>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_(* #,##0_);_(* \(#,##0\);_(* &quot;-&quot;??_);_(@_)"/>
    <numFmt numFmtId="165" formatCode="0.0"/>
    <numFmt numFmtId="166" formatCode="#,##0.0_);\(#,##0.0\)"/>
    <numFmt numFmtId="167" formatCode="0.000"/>
    <numFmt numFmtId="168" formatCode="_(* #,##0.0_);_(* \(#,##0.0\);_(* &quot;-&quot;??_);_(@_)"/>
    <numFmt numFmtId="169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0" fillId="2" borderId="1" xfId="0" applyFill="1" applyBorder="1" applyAlignment="1">
      <alignment horizontal="left"/>
    </xf>
    <xf numFmtId="0" fontId="0" fillId="2" borderId="1" xfId="0" applyFill="1" applyBorder="1"/>
    <xf numFmtId="14" fontId="0" fillId="0" borderId="1" xfId="0" applyNumberFormat="1" applyBorder="1"/>
    <xf numFmtId="164" fontId="0" fillId="0" borderId="1" xfId="1" applyNumberFormat="1" applyFont="1" applyBorder="1"/>
    <xf numFmtId="165" fontId="0" fillId="0" borderId="1" xfId="0" applyNumberFormat="1" applyBorder="1"/>
    <xf numFmtId="14" fontId="0" fillId="0" borderId="0" xfId="0" applyNumberFormat="1"/>
    <xf numFmtId="0" fontId="0" fillId="2" borderId="1" xfId="0" applyFill="1" applyBorder="1" applyAlignment="1">
      <alignment horizontal="right" indent="1"/>
    </xf>
    <xf numFmtId="166" fontId="0" fillId="0" borderId="1" xfId="1" applyNumberFormat="1" applyFont="1" applyBorder="1" applyAlignment="1">
      <alignment horizontal="left"/>
    </xf>
    <xf numFmtId="167" fontId="0" fillId="0" borderId="0" xfId="0" applyNumberFormat="1"/>
    <xf numFmtId="2" fontId="0" fillId="0" borderId="0" xfId="0" applyNumberFormat="1"/>
    <xf numFmtId="168" fontId="0" fillId="0" borderId="1" xfId="1" applyNumberFormat="1" applyFont="1" applyBorder="1"/>
    <xf numFmtId="164" fontId="0" fillId="0" borderId="2" xfId="1" applyNumberFormat="1" applyFont="1" applyBorder="1"/>
    <xf numFmtId="168" fontId="0" fillId="0" borderId="2" xfId="1" applyNumberFormat="1" applyFont="1" applyBorder="1"/>
    <xf numFmtId="43" fontId="0" fillId="0" borderId="0" xfId="1" applyNumberFormat="1" applyFont="1"/>
    <xf numFmtId="43" fontId="0" fillId="0" borderId="0" xfId="0" applyNumberFormat="1"/>
    <xf numFmtId="169" fontId="0" fillId="0" borderId="0" xfId="2" applyNumberFormat="1" applyFont="1"/>
    <xf numFmtId="164" fontId="0" fillId="0" borderId="3" xfId="1" applyNumberFormat="1" applyFont="1" applyBorder="1"/>
    <xf numFmtId="168" fontId="0" fillId="0" borderId="3" xfId="1" applyNumberFormat="1" applyFont="1" applyBorder="1"/>
    <xf numFmtId="14" fontId="0" fillId="0" borderId="4" xfId="0" applyNumberFormat="1" applyBorder="1"/>
    <xf numFmtId="164" fontId="0" fillId="0" borderId="4" xfId="1" applyNumberFormat="1" applyFont="1" applyBorder="1"/>
    <xf numFmtId="168" fontId="0" fillId="0" borderId="4" xfId="1" applyNumberFormat="1" applyFont="1" applyBorder="1"/>
    <xf numFmtId="0" fontId="0" fillId="4" borderId="5" xfId="0" applyFill="1" applyBorder="1"/>
    <xf numFmtId="164" fontId="0" fillId="4" borderId="5" xfId="0" applyNumberFormat="1" applyFill="1" applyBorder="1"/>
    <xf numFmtId="3" fontId="0" fillId="0" borderId="0" xfId="0" applyNumberFormat="1"/>
    <xf numFmtId="1" fontId="0" fillId="0" borderId="0" xfId="0" applyNumberFormat="1"/>
    <xf numFmtId="4" fontId="0" fillId="0" borderId="0" xfId="0" applyNumberFormat="1"/>
    <xf numFmtId="0" fontId="0" fillId="0" borderId="1" xfId="0" applyBorder="1"/>
    <xf numFmtId="0" fontId="0" fillId="5" borderId="1" xfId="0" applyFill="1" applyBorder="1"/>
    <xf numFmtId="3" fontId="0" fillId="0" borderId="1" xfId="0" applyNumberFormat="1" applyBorder="1"/>
    <xf numFmtId="9" fontId="0" fillId="3" borderId="1" xfId="2" applyFont="1" applyFill="1" applyBorder="1"/>
    <xf numFmtId="22" fontId="0" fillId="0" borderId="0" xfId="0" applyNumberFormat="1"/>
    <xf numFmtId="20" fontId="0" fillId="0" borderId="0" xfId="0" applyNumberFormat="1"/>
    <xf numFmtId="0" fontId="0" fillId="0" borderId="0" xfId="0" applyBorder="1"/>
    <xf numFmtId="9" fontId="0" fillId="0" borderId="0" xfId="2" applyFont="1" applyBorder="1"/>
    <xf numFmtId="9" fontId="0" fillId="0" borderId="0" xfId="0" applyNumberFormat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right"/>
    </xf>
    <xf numFmtId="3" fontId="0" fillId="0" borderId="1" xfId="0" applyNumberFormat="1" applyBorder="1" applyAlignment="1">
      <alignment horizontal="right"/>
    </xf>
    <xf numFmtId="0" fontId="0" fillId="5" borderId="1" xfId="0" applyFill="1" applyBorder="1" applyAlignment="1">
      <alignment horizontal="left"/>
    </xf>
    <xf numFmtId="164" fontId="0" fillId="0" borderId="0" xfId="0" applyNumberFormat="1"/>
    <xf numFmtId="14" fontId="0" fillId="0" borderId="3" xfId="0" applyNumberFormat="1" applyFill="1" applyBorder="1"/>
    <xf numFmtId="14" fontId="0" fillId="0" borderId="1" xfId="0" applyNumberFormat="1" applyFill="1" applyBorder="1"/>
    <xf numFmtId="0" fontId="0" fillId="0" borderId="0" xfId="0" applyFill="1"/>
    <xf numFmtId="3" fontId="0" fillId="0" borderId="1" xfId="0" applyNumberFormat="1" applyFill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</a:t>
            </a:r>
            <a:r>
              <a:rPr lang="en-US" baseline="0"/>
              <a:t> Year</a:t>
            </a:r>
            <a:r>
              <a:rPr lang="en-US"/>
              <a:t> PSPS</a:t>
            </a:r>
            <a:r>
              <a:rPr lang="en-US" baseline="0"/>
              <a:t> Duration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poly"/>
            <c:order val="2"/>
            <c:intercept val="0"/>
            <c:dispRSqr val="1"/>
            <c:dispEq val="1"/>
            <c:trendlineLbl>
              <c:layout>
                <c:manualLayout>
                  <c:x val="3.9276229160214178E-2"/>
                  <c:y val="-0.39929319893006793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'Duration Impact'!$D$4:$D$17</c:f>
              <c:numCache>
                <c:formatCode>_(* #,##0.0_);_(* \(#,##0.0\);_(* "-"??_);_(@_)</c:formatCode>
                <c:ptCount val="14"/>
                <c:pt idx="0">
                  <c:v>22.466999999999999</c:v>
                </c:pt>
                <c:pt idx="1">
                  <c:v>21.721</c:v>
                </c:pt>
                <c:pt idx="2">
                  <c:v>49.100999999999999</c:v>
                </c:pt>
                <c:pt idx="3">
                  <c:v>11.609</c:v>
                </c:pt>
                <c:pt idx="4">
                  <c:v>735.40499999999997</c:v>
                </c:pt>
                <c:pt idx="5">
                  <c:v>178.809</c:v>
                </c:pt>
                <c:pt idx="6">
                  <c:v>967.70500000000004</c:v>
                </c:pt>
                <c:pt idx="7">
                  <c:v>49.201999999999998</c:v>
                </c:pt>
                <c:pt idx="8">
                  <c:v>168.58099999999999</c:v>
                </c:pt>
                <c:pt idx="9">
                  <c:v>64.293999999999997</c:v>
                </c:pt>
                <c:pt idx="10">
                  <c:v>40.573</c:v>
                </c:pt>
                <c:pt idx="11">
                  <c:v>30.152999999999999</c:v>
                </c:pt>
                <c:pt idx="12">
                  <c:v>345.46699999999998</c:v>
                </c:pt>
                <c:pt idx="13">
                  <c:v>0.61699999999999999</c:v>
                </c:pt>
              </c:numCache>
            </c:numRef>
          </c:xVal>
          <c:yVal>
            <c:numRef>
              <c:f>'Duration Impact'!$G$4:$G$17</c:f>
              <c:numCache>
                <c:formatCode>_(* #,##0_);_(* \(#,##0\);_(* "-"??_);_(@_)</c:formatCode>
                <c:ptCount val="14"/>
                <c:pt idx="0">
                  <c:v>106809.550000002</c:v>
                </c:pt>
                <c:pt idx="1">
                  <c:v>121850.47</c:v>
                </c:pt>
                <c:pt idx="2">
                  <c:v>240897.260000012</c:v>
                </c:pt>
                <c:pt idx="3">
                  <c:v>42947.519999999902</c:v>
                </c:pt>
                <c:pt idx="4">
                  <c:v>3803745.3799963999</c:v>
                </c:pt>
                <c:pt idx="5">
                  <c:v>863979.53999986895</c:v>
                </c:pt>
                <c:pt idx="6">
                  <c:v>7846227.6800032798</c:v>
                </c:pt>
                <c:pt idx="7">
                  <c:v>173451.88999998901</c:v>
                </c:pt>
                <c:pt idx="8">
                  <c:v>1298709.93666666</c:v>
                </c:pt>
                <c:pt idx="9">
                  <c:v>286492.333333341</c:v>
                </c:pt>
                <c:pt idx="10">
                  <c:v>188535.72916665301</c:v>
                </c:pt>
                <c:pt idx="11">
                  <c:v>145145.35222221501</c:v>
                </c:pt>
                <c:pt idx="12">
                  <c:v>2072292.0644454299</c:v>
                </c:pt>
                <c:pt idx="13">
                  <c:v>2609.7166666666699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61-4657-B513-3F0E32B652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2826736"/>
        <c:axId val="1004048816"/>
      </c:scatterChart>
      <c:valAx>
        <c:axId val="1702826736"/>
        <c:scaling>
          <c:orientation val="minMax"/>
          <c:max val="1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 1000 Customers Impacted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048816"/>
        <c:crosses val="autoZero"/>
        <c:crossBetween val="midCat"/>
      </c:valAx>
      <c:valAx>
        <c:axId val="100404881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Hours to Restore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2826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PSPS</a:t>
            </a:r>
            <a:r>
              <a:rPr lang="en-US" baseline="0"/>
              <a:t> Duration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9762742010189902"/>
                  <c:y val="-4.25888514890227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Sheet3!$C$4:$C$15</c:f>
              <c:numCache>
                <c:formatCode>_(* #,##0_);_(* \(#,##0\);_(* "-"??_);_(@_)</c:formatCode>
                <c:ptCount val="12"/>
                <c:pt idx="0">
                  <c:v>22467</c:v>
                </c:pt>
                <c:pt idx="1">
                  <c:v>49101</c:v>
                </c:pt>
                <c:pt idx="2">
                  <c:v>11609</c:v>
                </c:pt>
                <c:pt idx="3">
                  <c:v>735405</c:v>
                </c:pt>
                <c:pt idx="4">
                  <c:v>178809</c:v>
                </c:pt>
                <c:pt idx="5">
                  <c:v>967705</c:v>
                </c:pt>
                <c:pt idx="6">
                  <c:v>49202</c:v>
                </c:pt>
                <c:pt idx="7">
                  <c:v>64294</c:v>
                </c:pt>
                <c:pt idx="8">
                  <c:v>40573</c:v>
                </c:pt>
                <c:pt idx="9">
                  <c:v>30153</c:v>
                </c:pt>
                <c:pt idx="10">
                  <c:v>345467</c:v>
                </c:pt>
                <c:pt idx="11">
                  <c:v>617</c:v>
                </c:pt>
              </c:numCache>
            </c:numRef>
          </c:xVal>
          <c:yVal>
            <c:numRef>
              <c:f>Sheet3!$D$4:$D$15</c:f>
              <c:numCache>
                <c:formatCode>_(* #,##0_);_(* \(#,##0\);_(* "-"??_);_(@_)</c:formatCode>
                <c:ptCount val="12"/>
                <c:pt idx="0">
                  <c:v>348362.94999999902</c:v>
                </c:pt>
                <c:pt idx="1">
                  <c:v>726222.6</c:v>
                </c:pt>
                <c:pt idx="2">
                  <c:v>164933.38333333301</c:v>
                </c:pt>
                <c:pt idx="3">
                  <c:v>27578877.533332799</c:v>
                </c:pt>
                <c:pt idx="4">
                  <c:v>4585767.5666666701</c:v>
                </c:pt>
                <c:pt idx="5">
                  <c:v>56929333.616668597</c:v>
                </c:pt>
                <c:pt idx="6">
                  <c:v>1132939.8999999899</c:v>
                </c:pt>
                <c:pt idx="7">
                  <c:v>1429749.0166666601</c:v>
                </c:pt>
                <c:pt idx="8">
                  <c:v>1498219.82138888</c:v>
                </c:pt>
                <c:pt idx="9">
                  <c:v>560193.63555555604</c:v>
                </c:pt>
                <c:pt idx="10">
                  <c:v>12664835.8752778</c:v>
                </c:pt>
                <c:pt idx="11">
                  <c:v>12875.3499999999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472-413E-BDB5-F95C1AF3AD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2826736"/>
        <c:axId val="1004048816"/>
      </c:scatterChart>
      <c:valAx>
        <c:axId val="1702826736"/>
        <c:scaling>
          <c:orientation val="minMax"/>
          <c:max val="1000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Customers Impacted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048816"/>
        <c:crosses val="autoZero"/>
        <c:crossBetween val="midCat"/>
      </c:valAx>
      <c:valAx>
        <c:axId val="100404881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Outage Duration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2826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2020 PSPS</a:t>
            </a:r>
            <a:r>
              <a:rPr lang="en-US" baseline="0"/>
              <a:t> Restoration Duration Per Customer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9276229160214178E-2"/>
                  <c:y val="-0.39929319893006793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'Duration Impact'!$D$13:$D$17</c:f>
              <c:numCache>
                <c:formatCode>_(* #,##0.0_);_(* \(#,##0.0\);_(* "-"??_);_(@_)</c:formatCode>
                <c:ptCount val="5"/>
                <c:pt idx="0">
                  <c:v>64.293999999999997</c:v>
                </c:pt>
                <c:pt idx="1">
                  <c:v>40.573</c:v>
                </c:pt>
                <c:pt idx="2">
                  <c:v>30.152999999999999</c:v>
                </c:pt>
                <c:pt idx="3">
                  <c:v>345.46699999999998</c:v>
                </c:pt>
                <c:pt idx="4">
                  <c:v>0.61699999999999999</c:v>
                </c:pt>
              </c:numCache>
            </c:numRef>
          </c:xVal>
          <c:yVal>
            <c:numRef>
              <c:f>'Duration Impact'!$H$13:$H$17</c:f>
              <c:numCache>
                <c:formatCode>_(* #,##0.0_);_(* \(#,##0.0\);_(* "-"??_);_(@_)</c:formatCode>
                <c:ptCount val="5"/>
                <c:pt idx="0">
                  <c:v>4.6961274250577656</c:v>
                </c:pt>
                <c:pt idx="1">
                  <c:v>5.1371452621746734</c:v>
                </c:pt>
                <c:pt idx="2">
                  <c:v>7.4952095055949988</c:v>
                </c:pt>
                <c:pt idx="3">
                  <c:v>9.0988502889656324</c:v>
                </c:pt>
                <c:pt idx="4">
                  <c:v>4.2296866558617019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37-4786-8DA2-9FB3F061F5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2826736"/>
        <c:axId val="1004048816"/>
      </c:scatterChart>
      <c:valAx>
        <c:axId val="1702826736"/>
        <c:scaling>
          <c:orientation val="minMax"/>
          <c:max val="3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 1000 Customers Impacted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048816"/>
        <c:crosses val="autoZero"/>
        <c:crossBetween val="midCat"/>
      </c:valAx>
      <c:valAx>
        <c:axId val="100404881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Restoration Time per Customer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2826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</a:t>
            </a:r>
            <a:r>
              <a:rPr lang="en-US" baseline="0"/>
              <a:t> Year </a:t>
            </a:r>
            <a:r>
              <a:rPr lang="en-US"/>
              <a:t>PSPS</a:t>
            </a:r>
            <a:r>
              <a:rPr lang="en-US" baseline="0"/>
              <a:t> Restoration Duration Per Customer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9276229160214178E-2"/>
                  <c:y val="-0.39929319893006793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'Duration Impact'!$D$4:$D$17</c:f>
              <c:numCache>
                <c:formatCode>_(* #,##0.0_);_(* \(#,##0.0\);_(* "-"??_);_(@_)</c:formatCode>
                <c:ptCount val="14"/>
                <c:pt idx="0">
                  <c:v>22.466999999999999</c:v>
                </c:pt>
                <c:pt idx="1">
                  <c:v>21.721</c:v>
                </c:pt>
                <c:pt idx="2">
                  <c:v>49.100999999999999</c:v>
                </c:pt>
                <c:pt idx="3">
                  <c:v>11.609</c:v>
                </c:pt>
                <c:pt idx="4">
                  <c:v>735.40499999999997</c:v>
                </c:pt>
                <c:pt idx="5">
                  <c:v>178.809</c:v>
                </c:pt>
                <c:pt idx="6">
                  <c:v>967.70500000000004</c:v>
                </c:pt>
                <c:pt idx="7">
                  <c:v>49.201999999999998</c:v>
                </c:pt>
                <c:pt idx="8">
                  <c:v>168.58099999999999</c:v>
                </c:pt>
                <c:pt idx="9">
                  <c:v>64.293999999999997</c:v>
                </c:pt>
                <c:pt idx="10">
                  <c:v>40.573</c:v>
                </c:pt>
                <c:pt idx="11">
                  <c:v>30.152999999999999</c:v>
                </c:pt>
                <c:pt idx="12">
                  <c:v>345.46699999999998</c:v>
                </c:pt>
                <c:pt idx="13">
                  <c:v>0.61699999999999999</c:v>
                </c:pt>
              </c:numCache>
            </c:numRef>
          </c:xVal>
          <c:yVal>
            <c:numRef>
              <c:f>'Duration Impact'!$H$4:$H$17</c:f>
              <c:numCache>
                <c:formatCode>_(* #,##0.0_);_(* \(#,##0.0\);_(* "-"??_);_(@_)</c:formatCode>
                <c:ptCount val="14"/>
                <c:pt idx="0">
                  <c:v>4.7539220486343972</c:v>
                </c:pt>
                <c:pt idx="1">
                  <c:v>19.377405122538832</c:v>
                </c:pt>
                <c:pt idx="2">
                  <c:v>5.7699401913062269</c:v>
                </c:pt>
                <c:pt idx="3">
                  <c:v>3.6998018778534756</c:v>
                </c:pt>
                <c:pt idx="4">
                  <c:v>8.8588812060493751</c:v>
                </c:pt>
                <c:pt idx="5">
                  <c:v>5.838363747536981</c:v>
                </c:pt>
                <c:pt idx="6">
                  <c:v>11.449959130105869</c:v>
                </c:pt>
                <c:pt idx="7">
                  <c:v>9.6219533758788458</c:v>
                </c:pt>
                <c:pt idx="8">
                  <c:v>36.248536910051371</c:v>
                </c:pt>
                <c:pt idx="9">
                  <c:v>4.6961274250577656</c:v>
                </c:pt>
                <c:pt idx="10">
                  <c:v>5.1371452621746734</c:v>
                </c:pt>
                <c:pt idx="11">
                  <c:v>7.4952095055949988</c:v>
                </c:pt>
                <c:pt idx="12">
                  <c:v>9.0988502889656324</c:v>
                </c:pt>
                <c:pt idx="13">
                  <c:v>4.2296866558617019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472-4BFA-AE05-BC13A6AA1E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2826736"/>
        <c:axId val="1004048816"/>
      </c:scatterChart>
      <c:valAx>
        <c:axId val="1702826736"/>
        <c:scaling>
          <c:orientation val="minMax"/>
          <c:max val="1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 1000 Customers Impacted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048816"/>
        <c:crosses val="autoZero"/>
        <c:crossBetween val="midCat"/>
      </c:valAx>
      <c:valAx>
        <c:axId val="100404881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Restoration Time per Customer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2826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2019 PSPS</a:t>
            </a:r>
            <a:r>
              <a:rPr lang="en-US" baseline="0"/>
              <a:t> Duration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poly"/>
            <c:order val="2"/>
            <c:intercept val="0"/>
            <c:dispRSqr val="1"/>
            <c:dispEq val="1"/>
            <c:trendlineLbl>
              <c:layout>
                <c:manualLayout>
                  <c:x val="3.9276229160214178E-2"/>
                  <c:y val="-0.39929319893006793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'Duration Impact'!$D$4:$D$11</c:f>
              <c:numCache>
                <c:formatCode>_(* #,##0.0_);_(* \(#,##0.0\);_(* "-"??_);_(@_)</c:formatCode>
                <c:ptCount val="8"/>
                <c:pt idx="0">
                  <c:v>22.466999999999999</c:v>
                </c:pt>
                <c:pt idx="1">
                  <c:v>21.721</c:v>
                </c:pt>
                <c:pt idx="2">
                  <c:v>49.100999999999999</c:v>
                </c:pt>
                <c:pt idx="3">
                  <c:v>11.609</c:v>
                </c:pt>
                <c:pt idx="4">
                  <c:v>735.40499999999997</c:v>
                </c:pt>
                <c:pt idx="5">
                  <c:v>178.809</c:v>
                </c:pt>
                <c:pt idx="6">
                  <c:v>967.70500000000004</c:v>
                </c:pt>
                <c:pt idx="7">
                  <c:v>49.201999999999998</c:v>
                </c:pt>
              </c:numCache>
            </c:numRef>
          </c:xVal>
          <c:yVal>
            <c:numRef>
              <c:f>'Duration Impact'!$G$4:$G$11</c:f>
              <c:numCache>
                <c:formatCode>_(* #,##0_);_(* \(#,##0\);_(* "-"??_);_(@_)</c:formatCode>
                <c:ptCount val="8"/>
                <c:pt idx="0">
                  <c:v>106809.550000002</c:v>
                </c:pt>
                <c:pt idx="1">
                  <c:v>121850.47</c:v>
                </c:pt>
                <c:pt idx="2">
                  <c:v>240897.260000012</c:v>
                </c:pt>
                <c:pt idx="3">
                  <c:v>42947.519999999902</c:v>
                </c:pt>
                <c:pt idx="4">
                  <c:v>3803745.3799963999</c:v>
                </c:pt>
                <c:pt idx="5">
                  <c:v>863979.53999986895</c:v>
                </c:pt>
                <c:pt idx="6">
                  <c:v>7846227.6800032798</c:v>
                </c:pt>
                <c:pt idx="7">
                  <c:v>173451.88999998901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0A2-4569-B751-AFC9DE3DB7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2826736"/>
        <c:axId val="1004048816"/>
      </c:scatterChart>
      <c:valAx>
        <c:axId val="1702826736"/>
        <c:scaling>
          <c:orientation val="minMax"/>
          <c:max val="1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 1000 Customers Impacted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048816"/>
        <c:crosses val="autoZero"/>
        <c:crossBetween val="midCat"/>
      </c:valAx>
      <c:valAx>
        <c:axId val="100404881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Hours to Restore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2826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2020 PSPS</a:t>
            </a:r>
            <a:r>
              <a:rPr lang="en-US" baseline="0"/>
              <a:t> Duration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poly"/>
            <c:order val="2"/>
            <c:intercept val="0"/>
            <c:dispRSqr val="1"/>
            <c:dispEq val="1"/>
            <c:trendlineLbl>
              <c:layout>
                <c:manualLayout>
                  <c:x val="3.9276229160214178E-2"/>
                  <c:y val="-0.39929319893006793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'Duration Impact'!$D$13:$D$17</c:f>
              <c:numCache>
                <c:formatCode>_(* #,##0.0_);_(* \(#,##0.0\);_(* "-"??_);_(@_)</c:formatCode>
                <c:ptCount val="5"/>
                <c:pt idx="0">
                  <c:v>64.293999999999997</c:v>
                </c:pt>
                <c:pt idx="1">
                  <c:v>40.573</c:v>
                </c:pt>
                <c:pt idx="2">
                  <c:v>30.152999999999999</c:v>
                </c:pt>
                <c:pt idx="3">
                  <c:v>345.46699999999998</c:v>
                </c:pt>
                <c:pt idx="4">
                  <c:v>0.61699999999999999</c:v>
                </c:pt>
              </c:numCache>
            </c:numRef>
          </c:xVal>
          <c:yVal>
            <c:numRef>
              <c:f>'Duration Impact'!$G$13:$G$17</c:f>
              <c:numCache>
                <c:formatCode>_(* #,##0_);_(* \(#,##0\);_(* "-"??_);_(@_)</c:formatCode>
                <c:ptCount val="5"/>
                <c:pt idx="0">
                  <c:v>286492.333333341</c:v>
                </c:pt>
                <c:pt idx="1">
                  <c:v>188535.72916665301</c:v>
                </c:pt>
                <c:pt idx="2">
                  <c:v>145145.35222221501</c:v>
                </c:pt>
                <c:pt idx="3">
                  <c:v>2072292.0644454299</c:v>
                </c:pt>
                <c:pt idx="4">
                  <c:v>2609.7166666666699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097-444E-9A34-3860DF7C9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2826736"/>
        <c:axId val="1004048816"/>
      </c:scatterChart>
      <c:valAx>
        <c:axId val="1702826736"/>
        <c:scaling>
          <c:orientation val="minMax"/>
          <c:max val="3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</a:t>
                </a:r>
                <a:r>
                  <a:rPr lang="en-US" baseline="0"/>
                  <a:t> 1000 </a:t>
                </a:r>
                <a:r>
                  <a:rPr lang="en-US"/>
                  <a:t>Customers Impacted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048816"/>
        <c:crosses val="autoZero"/>
        <c:crossBetween val="midCat"/>
      </c:valAx>
      <c:valAx>
        <c:axId val="100404881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Hours to Restore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2826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2019 PSPS</a:t>
            </a:r>
            <a:r>
              <a:rPr lang="en-US" baseline="0"/>
              <a:t> Restoration Duration Per Customer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9276229160214178E-2"/>
                  <c:y val="-0.39929319893006793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'Duration Impact'!$D$4:$D$11</c:f>
              <c:numCache>
                <c:formatCode>_(* #,##0.0_);_(* \(#,##0.0\);_(* "-"??_);_(@_)</c:formatCode>
                <c:ptCount val="8"/>
                <c:pt idx="0">
                  <c:v>22.466999999999999</c:v>
                </c:pt>
                <c:pt idx="1">
                  <c:v>21.721</c:v>
                </c:pt>
                <c:pt idx="2">
                  <c:v>49.100999999999999</c:v>
                </c:pt>
                <c:pt idx="3">
                  <c:v>11.609</c:v>
                </c:pt>
                <c:pt idx="4">
                  <c:v>735.40499999999997</c:v>
                </c:pt>
                <c:pt idx="5">
                  <c:v>178.809</c:v>
                </c:pt>
                <c:pt idx="6">
                  <c:v>967.70500000000004</c:v>
                </c:pt>
                <c:pt idx="7">
                  <c:v>49.201999999999998</c:v>
                </c:pt>
              </c:numCache>
            </c:numRef>
          </c:xVal>
          <c:yVal>
            <c:numRef>
              <c:f>'Duration Impact'!$H$4:$H$11</c:f>
              <c:numCache>
                <c:formatCode>_(* #,##0.0_);_(* \(#,##0.0\);_(* "-"??_);_(@_)</c:formatCode>
                <c:ptCount val="8"/>
                <c:pt idx="0">
                  <c:v>4.7539220486343972</c:v>
                </c:pt>
                <c:pt idx="1">
                  <c:v>19.377405122538832</c:v>
                </c:pt>
                <c:pt idx="2">
                  <c:v>5.7699401913062269</c:v>
                </c:pt>
                <c:pt idx="3">
                  <c:v>3.6998018778534756</c:v>
                </c:pt>
                <c:pt idx="4">
                  <c:v>8.8588812060493751</c:v>
                </c:pt>
                <c:pt idx="5">
                  <c:v>5.838363747536981</c:v>
                </c:pt>
                <c:pt idx="6">
                  <c:v>11.449959130105869</c:v>
                </c:pt>
                <c:pt idx="7">
                  <c:v>9.6219533758788458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37-4786-8DA2-9FB3F061F5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2826736"/>
        <c:axId val="1004048816"/>
      </c:scatterChart>
      <c:valAx>
        <c:axId val="1702826736"/>
        <c:scaling>
          <c:orientation val="minMax"/>
          <c:max val="1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 1000 Customers Impacted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048816"/>
        <c:crosses val="autoZero"/>
        <c:crossBetween val="midCat"/>
      </c:valAx>
      <c:valAx>
        <c:axId val="100404881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Restoration Time per Customer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2826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2020 PSPS</a:t>
            </a:r>
            <a:r>
              <a:rPr lang="en-US" baseline="0"/>
              <a:t> Daylight Restoration Duration Per Customer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9276229160214178E-2"/>
                  <c:y val="-0.39929319893006793"/>
                </c:manualLayout>
              </c:layout>
              <c:numFmt formatCode="#,##0.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'Duration Impact'!$D$13:$D$17</c:f>
              <c:numCache>
                <c:formatCode>_(* #,##0.0_);_(* \(#,##0.0\);_(* "-"??_);_(@_)</c:formatCode>
                <c:ptCount val="5"/>
                <c:pt idx="0">
                  <c:v>64.293999999999997</c:v>
                </c:pt>
                <c:pt idx="1">
                  <c:v>40.573</c:v>
                </c:pt>
                <c:pt idx="2">
                  <c:v>30.152999999999999</c:v>
                </c:pt>
                <c:pt idx="3">
                  <c:v>345.46699999999998</c:v>
                </c:pt>
                <c:pt idx="4">
                  <c:v>0.61699999999999999</c:v>
                </c:pt>
              </c:numCache>
            </c:numRef>
          </c:xVal>
          <c:yVal>
            <c:numRef>
              <c:f>'Duration Impact'!$I$13:$I$17</c:f>
              <c:numCache>
                <c:formatCode>_(* #,##0.0_);_(* \(#,##0.0\);_(* "-"??_);_(@_)</c:formatCode>
                <c:ptCount val="5"/>
                <c:pt idx="0">
                  <c:v>4.4559730819880707</c:v>
                </c:pt>
                <c:pt idx="1">
                  <c:v>4.6468274262847951</c:v>
                </c:pt>
                <c:pt idx="2">
                  <c:v>4.81362890001708</c:v>
                </c:pt>
                <c:pt idx="3">
                  <c:v>5.9985239239795121</c:v>
                </c:pt>
                <c:pt idx="4">
                  <c:v>4.2296866558617019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329-400C-B3CE-3435467777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2826736"/>
        <c:axId val="1004048816"/>
      </c:scatterChart>
      <c:valAx>
        <c:axId val="1702826736"/>
        <c:scaling>
          <c:orientation val="minMax"/>
          <c:max val="3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 1000 Customers Impacted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048816"/>
        <c:crosses val="autoZero"/>
        <c:crossBetween val="midCat"/>
      </c:valAx>
      <c:valAx>
        <c:axId val="1004048816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Restoration Time per Customer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2826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</a:t>
            </a:r>
            <a:r>
              <a:rPr lang="en-US" baseline="0"/>
              <a:t> Year </a:t>
            </a:r>
            <a:r>
              <a:rPr lang="en-US"/>
              <a:t>PSPS</a:t>
            </a:r>
            <a:r>
              <a:rPr lang="en-US" baseline="0"/>
              <a:t> Restoration Duration Per Customer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9276229160214178E-2"/>
                  <c:y val="-0.39929319893006793"/>
                </c:manualLayout>
              </c:layout>
              <c:numFmt formatCode="#,##0.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'Duration Impact'!$D$4:$D$17</c:f>
              <c:numCache>
                <c:formatCode>_(* #,##0.0_);_(* \(#,##0.0\);_(* "-"??_);_(@_)</c:formatCode>
                <c:ptCount val="14"/>
                <c:pt idx="0">
                  <c:v>22.466999999999999</c:v>
                </c:pt>
                <c:pt idx="1">
                  <c:v>21.721</c:v>
                </c:pt>
                <c:pt idx="2">
                  <c:v>49.100999999999999</c:v>
                </c:pt>
                <c:pt idx="3">
                  <c:v>11.609</c:v>
                </c:pt>
                <c:pt idx="4">
                  <c:v>735.40499999999997</c:v>
                </c:pt>
                <c:pt idx="5">
                  <c:v>178.809</c:v>
                </c:pt>
                <c:pt idx="6">
                  <c:v>967.70500000000004</c:v>
                </c:pt>
                <c:pt idx="7">
                  <c:v>49.201999999999998</c:v>
                </c:pt>
                <c:pt idx="8">
                  <c:v>168.58099999999999</c:v>
                </c:pt>
                <c:pt idx="9">
                  <c:v>64.293999999999997</c:v>
                </c:pt>
                <c:pt idx="10">
                  <c:v>40.573</c:v>
                </c:pt>
                <c:pt idx="11">
                  <c:v>30.152999999999999</c:v>
                </c:pt>
                <c:pt idx="12">
                  <c:v>345.46699999999998</c:v>
                </c:pt>
                <c:pt idx="13">
                  <c:v>0.61699999999999999</c:v>
                </c:pt>
              </c:numCache>
            </c:numRef>
          </c:xVal>
          <c:yVal>
            <c:numRef>
              <c:f>'Duration Impact'!$I$4:$I$17</c:f>
              <c:numCache>
                <c:formatCode>_(* #,##0.0_);_(* \(#,##0.0\);_(* "-"??_);_(@_)</c:formatCode>
                <c:ptCount val="14"/>
                <c:pt idx="0">
                  <c:v>4.7540637379268258</c:v>
                </c:pt>
                <c:pt idx="1">
                  <c:v>5.6098001933612638</c:v>
                </c:pt>
                <c:pt idx="2">
                  <c:v>4.9061579193908882</c:v>
                </c:pt>
                <c:pt idx="3">
                  <c:v>3.6995021104315531</c:v>
                </c:pt>
                <c:pt idx="4">
                  <c:v>5.1723137318843353</c:v>
                </c:pt>
                <c:pt idx="5">
                  <c:v>4.8318571212851085</c:v>
                </c:pt>
                <c:pt idx="6">
                  <c:v>8.1080780609827166</c:v>
                </c:pt>
                <c:pt idx="7">
                  <c:v>3.5253016137553153</c:v>
                </c:pt>
                <c:pt idx="8">
                  <c:v>7.7037740710202218</c:v>
                </c:pt>
                <c:pt idx="9">
                  <c:v>4.4559730819880707</c:v>
                </c:pt>
                <c:pt idx="10">
                  <c:v>4.6468274262847951</c:v>
                </c:pt>
                <c:pt idx="11">
                  <c:v>4.81362890001708</c:v>
                </c:pt>
                <c:pt idx="12">
                  <c:v>5.9985239239795121</c:v>
                </c:pt>
                <c:pt idx="13">
                  <c:v>4.2296866558617019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CED-4CE4-94FD-9174DAB50C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2826736"/>
        <c:axId val="1004048816"/>
      </c:scatterChart>
      <c:valAx>
        <c:axId val="1702826736"/>
        <c:scaling>
          <c:orientation val="minMax"/>
          <c:max val="1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 1000 Customers Impacted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048816"/>
        <c:crosses val="autoZero"/>
        <c:crossBetween val="midCat"/>
      </c:valAx>
      <c:valAx>
        <c:axId val="1004048816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Restoration Time per Customer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2826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2019 PSPS</a:t>
            </a:r>
            <a:r>
              <a:rPr lang="en-US" baseline="0"/>
              <a:t> Daylight Restoration Duration Per Customer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9276229160214178E-2"/>
                  <c:y val="-0.39929319893006793"/>
                </c:manualLayout>
              </c:layout>
              <c:numFmt formatCode="#,##0.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'Duration Impact'!$D$4:$D$11</c:f>
              <c:numCache>
                <c:formatCode>_(* #,##0.0_);_(* \(#,##0.0\);_(* "-"??_);_(@_)</c:formatCode>
                <c:ptCount val="8"/>
                <c:pt idx="0">
                  <c:v>22.466999999999999</c:v>
                </c:pt>
                <c:pt idx="1">
                  <c:v>21.721</c:v>
                </c:pt>
                <c:pt idx="2">
                  <c:v>49.100999999999999</c:v>
                </c:pt>
                <c:pt idx="3">
                  <c:v>11.609</c:v>
                </c:pt>
                <c:pt idx="4">
                  <c:v>735.40499999999997</c:v>
                </c:pt>
                <c:pt idx="5">
                  <c:v>178.809</c:v>
                </c:pt>
                <c:pt idx="6">
                  <c:v>967.70500000000004</c:v>
                </c:pt>
                <c:pt idx="7">
                  <c:v>49.201999999999998</c:v>
                </c:pt>
              </c:numCache>
            </c:numRef>
          </c:xVal>
          <c:yVal>
            <c:numRef>
              <c:f>'Duration Impact'!$I$4:$I$11</c:f>
              <c:numCache>
                <c:formatCode>_(* #,##0.0_);_(* \(#,##0.0\);_(* "-"??_);_(@_)</c:formatCode>
                <c:ptCount val="8"/>
                <c:pt idx="0">
                  <c:v>4.7540637379268258</c:v>
                </c:pt>
                <c:pt idx="1">
                  <c:v>5.6098001933612638</c:v>
                </c:pt>
                <c:pt idx="2">
                  <c:v>4.9061579193908882</c:v>
                </c:pt>
                <c:pt idx="3">
                  <c:v>3.6995021104315531</c:v>
                </c:pt>
                <c:pt idx="4">
                  <c:v>5.1723137318843353</c:v>
                </c:pt>
                <c:pt idx="5">
                  <c:v>4.8318571212851085</c:v>
                </c:pt>
                <c:pt idx="6">
                  <c:v>8.1080780609827166</c:v>
                </c:pt>
                <c:pt idx="7">
                  <c:v>3.5253016137553153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BE-422E-8A3B-21E1CA044D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2826736"/>
        <c:axId val="1004048816"/>
      </c:scatterChart>
      <c:valAx>
        <c:axId val="1702826736"/>
        <c:scaling>
          <c:orientation val="minMax"/>
          <c:max val="1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 1000 Customers Impacted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4048816"/>
        <c:crosses val="autoZero"/>
        <c:crossBetween val="midCat"/>
      </c:valAx>
      <c:valAx>
        <c:axId val="1004048816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Restoration Time per Customer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_);_(* \(#,##0.0\);_(* &quot;-&quot;??_);_(@_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2826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535781</xdr:colOff>
      <xdr:row>24</xdr:row>
      <xdr:rowOff>11906</xdr:rowOff>
    </xdr:from>
    <xdr:to>
      <xdr:col>6</xdr:col>
      <xdr:colOff>2189299</xdr:colOff>
      <xdr:row>41</xdr:row>
      <xdr:rowOff>92869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8FF1F4CD-B7DE-4882-AED8-900400AC4F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455239</xdr:colOff>
      <xdr:row>60</xdr:row>
      <xdr:rowOff>79141</xdr:rowOff>
    </xdr:from>
    <xdr:to>
      <xdr:col>19</xdr:col>
      <xdr:colOff>233509</xdr:colOff>
      <xdr:row>77</xdr:row>
      <xdr:rowOff>160104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3CE345B4-FDAA-4DE3-B414-3A1D7AA5B0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510250</xdr:colOff>
      <xdr:row>23</xdr:row>
      <xdr:rowOff>174901</xdr:rowOff>
    </xdr:from>
    <xdr:to>
      <xdr:col>19</xdr:col>
      <xdr:colOff>289538</xdr:colOff>
      <xdr:row>41</xdr:row>
      <xdr:rowOff>65364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94B11BF4-46F1-4BFB-BABE-D1B6A279C4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536976</xdr:colOff>
      <xdr:row>42</xdr:row>
      <xdr:rowOff>11906</xdr:rowOff>
    </xdr:from>
    <xdr:to>
      <xdr:col>6</xdr:col>
      <xdr:colOff>2190494</xdr:colOff>
      <xdr:row>59</xdr:row>
      <xdr:rowOff>92869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2A02F38F-8983-4902-85ED-4658490E70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535781</xdr:colOff>
      <xdr:row>60</xdr:row>
      <xdr:rowOff>69585</xdr:rowOff>
    </xdr:from>
    <xdr:to>
      <xdr:col>6</xdr:col>
      <xdr:colOff>2189299</xdr:colOff>
      <xdr:row>77</xdr:row>
      <xdr:rowOff>150548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4740BD83-7F56-4D71-A561-4F5E3587DB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455239</xdr:colOff>
      <xdr:row>42</xdr:row>
      <xdr:rowOff>11906</xdr:rowOff>
    </xdr:from>
    <xdr:to>
      <xdr:col>19</xdr:col>
      <xdr:colOff>233509</xdr:colOff>
      <xdr:row>59</xdr:row>
      <xdr:rowOff>92869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3E190CF9-0F4E-4E7A-9E78-08A9239817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535781</xdr:colOff>
      <xdr:row>60</xdr:row>
      <xdr:rowOff>106646</xdr:rowOff>
    </xdr:from>
    <xdr:to>
      <xdr:col>34</xdr:col>
      <xdr:colOff>18560</xdr:colOff>
      <xdr:row>77</xdr:row>
      <xdr:rowOff>187609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142C6240-1446-4CD4-97BF-F206EC7DFB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19</xdr:col>
      <xdr:colOff>590792</xdr:colOff>
      <xdr:row>24</xdr:row>
      <xdr:rowOff>11906</xdr:rowOff>
    </xdr:from>
    <xdr:to>
      <xdr:col>34</xdr:col>
      <xdr:colOff>74589</xdr:colOff>
      <xdr:row>41</xdr:row>
      <xdr:rowOff>92869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78E09875-00CD-42EA-9282-566F30F763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19</xdr:col>
      <xdr:colOff>535781</xdr:colOff>
      <xdr:row>42</xdr:row>
      <xdr:rowOff>39411</xdr:rowOff>
    </xdr:from>
    <xdr:to>
      <xdr:col>34</xdr:col>
      <xdr:colOff>18560</xdr:colOff>
      <xdr:row>59</xdr:row>
      <xdr:rowOff>120374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0ADD1DA1-CA38-48DB-A624-79EC20C6F1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0.56677</cdr:x>
      <cdr:y>0.17504</cdr:y>
    </cdr:from>
    <cdr:to>
      <cdr:x>0.57079</cdr:x>
      <cdr:y>0.83383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DA02281B-4CCC-461D-B8F8-1DC35459FE67}"/>
            </a:ext>
          </a:extLst>
        </cdr:cNvPr>
        <cdr:cNvCxnSpPr/>
      </cdr:nvCxnSpPr>
      <cdr:spPr>
        <a:xfrm xmlns:a="http://schemas.openxmlformats.org/drawingml/2006/main" flipH="1">
          <a:off x="4840941" y="581039"/>
          <a:ext cx="34333" cy="2186814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0.45838</cdr:x>
      <cdr:y>0.17504</cdr:y>
    </cdr:from>
    <cdr:to>
      <cdr:x>0.46318</cdr:x>
      <cdr:y>0.83434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6B676EFB-B9DF-4FD1-A729-D1BA86F3757A}"/>
            </a:ext>
          </a:extLst>
        </cdr:cNvPr>
        <cdr:cNvCxnSpPr/>
      </cdr:nvCxnSpPr>
      <cdr:spPr>
        <a:xfrm xmlns:a="http://schemas.openxmlformats.org/drawingml/2006/main" flipH="1">
          <a:off x="3729404" y="581039"/>
          <a:ext cx="39092" cy="2188538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0.46435</cdr:x>
      <cdr:y>0.31277</cdr:y>
    </cdr:from>
    <cdr:to>
      <cdr:x>0.5626</cdr:x>
      <cdr:y>0.31564</cdr:y>
    </cdr:to>
    <cdr:cxnSp macro="">
      <cdr:nvCxnSpPr>
        <cdr:cNvPr id="7" name="Straight Arrow Connector 6">
          <a:extLst xmlns:a="http://schemas.openxmlformats.org/drawingml/2006/main">
            <a:ext uri="{FF2B5EF4-FFF2-40B4-BE49-F238E27FC236}">
              <a16:creationId xmlns:a16="http://schemas.microsoft.com/office/drawing/2014/main" id="{35CF2AAA-454B-4E7C-9C9F-648D2E6A7DEB}"/>
            </a:ext>
          </a:extLst>
        </cdr:cNvPr>
        <cdr:cNvCxnSpPr/>
      </cdr:nvCxnSpPr>
      <cdr:spPr>
        <a:xfrm xmlns:a="http://schemas.openxmlformats.org/drawingml/2006/main" flipH="1">
          <a:off x="3781425" y="1038225"/>
          <a:ext cx="800100" cy="952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0.56821</cdr:x>
      <cdr:y>0.17504</cdr:y>
    </cdr:from>
    <cdr:to>
      <cdr:x>0.57079</cdr:x>
      <cdr:y>0.84537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DA02281B-4CCC-461D-B8F8-1DC35459FE67}"/>
            </a:ext>
          </a:extLst>
        </cdr:cNvPr>
        <cdr:cNvCxnSpPr/>
      </cdr:nvCxnSpPr>
      <cdr:spPr>
        <a:xfrm xmlns:a="http://schemas.openxmlformats.org/drawingml/2006/main" flipH="1">
          <a:off x="4883691" y="581039"/>
          <a:ext cx="22159" cy="2225138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0.46045</cdr:x>
      <cdr:y>0.17504</cdr:y>
    </cdr:from>
    <cdr:to>
      <cdr:x>0.46318</cdr:x>
      <cdr:y>0.83943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6B676EFB-B9DF-4FD1-A729-D1BA86F3757A}"/>
            </a:ext>
          </a:extLst>
        </cdr:cNvPr>
        <cdr:cNvCxnSpPr/>
      </cdr:nvCxnSpPr>
      <cdr:spPr>
        <a:xfrm xmlns:a="http://schemas.openxmlformats.org/drawingml/2006/main" flipH="1">
          <a:off x="3957467" y="581039"/>
          <a:ext cx="23493" cy="2205431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0.46435</cdr:x>
      <cdr:y>0.31277</cdr:y>
    </cdr:from>
    <cdr:to>
      <cdr:x>0.5626</cdr:x>
      <cdr:y>0.31564</cdr:y>
    </cdr:to>
    <cdr:cxnSp macro="">
      <cdr:nvCxnSpPr>
        <cdr:cNvPr id="7" name="Straight Arrow Connector 6">
          <a:extLst xmlns:a="http://schemas.openxmlformats.org/drawingml/2006/main">
            <a:ext uri="{FF2B5EF4-FFF2-40B4-BE49-F238E27FC236}">
              <a16:creationId xmlns:a16="http://schemas.microsoft.com/office/drawing/2014/main" id="{35CF2AAA-454B-4E7C-9C9F-648D2E6A7DEB}"/>
            </a:ext>
          </a:extLst>
        </cdr:cNvPr>
        <cdr:cNvCxnSpPr/>
      </cdr:nvCxnSpPr>
      <cdr:spPr>
        <a:xfrm xmlns:a="http://schemas.openxmlformats.org/drawingml/2006/main" flipH="1">
          <a:off x="3781425" y="1038225"/>
          <a:ext cx="800100" cy="952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0.56644</cdr:x>
      <cdr:y>0.17504</cdr:y>
    </cdr:from>
    <cdr:to>
      <cdr:x>0.57079</cdr:x>
      <cdr:y>0.84538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DA02281B-4CCC-461D-B8F8-1DC35459FE67}"/>
            </a:ext>
          </a:extLst>
        </cdr:cNvPr>
        <cdr:cNvCxnSpPr/>
      </cdr:nvCxnSpPr>
      <cdr:spPr>
        <a:xfrm xmlns:a="http://schemas.openxmlformats.org/drawingml/2006/main" flipH="1">
          <a:off x="4608635" y="581039"/>
          <a:ext cx="35390" cy="2225173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0.45838</cdr:x>
      <cdr:y>0.17504</cdr:y>
    </cdr:from>
    <cdr:to>
      <cdr:x>0.46318</cdr:x>
      <cdr:y>0.83434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6B676EFB-B9DF-4FD1-A729-D1BA86F3757A}"/>
            </a:ext>
          </a:extLst>
        </cdr:cNvPr>
        <cdr:cNvCxnSpPr/>
      </cdr:nvCxnSpPr>
      <cdr:spPr>
        <a:xfrm xmlns:a="http://schemas.openxmlformats.org/drawingml/2006/main" flipH="1">
          <a:off x="3729404" y="581039"/>
          <a:ext cx="39092" cy="2188538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0.46435</cdr:x>
      <cdr:y>0.31277</cdr:y>
    </cdr:from>
    <cdr:to>
      <cdr:x>0.5626</cdr:x>
      <cdr:y>0.31564</cdr:y>
    </cdr:to>
    <cdr:cxnSp macro="">
      <cdr:nvCxnSpPr>
        <cdr:cNvPr id="7" name="Straight Arrow Connector 6">
          <a:extLst xmlns:a="http://schemas.openxmlformats.org/drawingml/2006/main">
            <a:ext uri="{FF2B5EF4-FFF2-40B4-BE49-F238E27FC236}">
              <a16:creationId xmlns:a16="http://schemas.microsoft.com/office/drawing/2014/main" id="{35CF2AAA-454B-4E7C-9C9F-648D2E6A7DEB}"/>
            </a:ext>
          </a:extLst>
        </cdr:cNvPr>
        <cdr:cNvCxnSpPr/>
      </cdr:nvCxnSpPr>
      <cdr:spPr>
        <a:xfrm xmlns:a="http://schemas.openxmlformats.org/drawingml/2006/main" flipH="1">
          <a:off x="3781425" y="1038225"/>
          <a:ext cx="800100" cy="952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0.56677</cdr:x>
      <cdr:y>0.17504</cdr:y>
    </cdr:from>
    <cdr:to>
      <cdr:x>0.57079</cdr:x>
      <cdr:y>0.83383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DA02281B-4CCC-461D-B8F8-1DC35459FE67}"/>
            </a:ext>
          </a:extLst>
        </cdr:cNvPr>
        <cdr:cNvCxnSpPr/>
      </cdr:nvCxnSpPr>
      <cdr:spPr>
        <a:xfrm xmlns:a="http://schemas.openxmlformats.org/drawingml/2006/main" flipH="1">
          <a:off x="4840941" y="581039"/>
          <a:ext cx="34333" cy="2186814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0.45838</cdr:x>
      <cdr:y>0.17504</cdr:y>
    </cdr:from>
    <cdr:to>
      <cdr:x>0.46318</cdr:x>
      <cdr:y>0.83434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6B676EFB-B9DF-4FD1-A729-D1BA86F3757A}"/>
            </a:ext>
          </a:extLst>
        </cdr:cNvPr>
        <cdr:cNvCxnSpPr/>
      </cdr:nvCxnSpPr>
      <cdr:spPr>
        <a:xfrm xmlns:a="http://schemas.openxmlformats.org/drawingml/2006/main" flipH="1">
          <a:off x="3729404" y="581039"/>
          <a:ext cx="39092" cy="2188538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0.46435</cdr:x>
      <cdr:y>0.31277</cdr:y>
    </cdr:from>
    <cdr:to>
      <cdr:x>0.5626</cdr:x>
      <cdr:y>0.31564</cdr:y>
    </cdr:to>
    <cdr:cxnSp macro="">
      <cdr:nvCxnSpPr>
        <cdr:cNvPr id="7" name="Straight Arrow Connector 6">
          <a:extLst xmlns:a="http://schemas.openxmlformats.org/drawingml/2006/main">
            <a:ext uri="{FF2B5EF4-FFF2-40B4-BE49-F238E27FC236}">
              <a16:creationId xmlns:a16="http://schemas.microsoft.com/office/drawing/2014/main" id="{35CF2AAA-454B-4E7C-9C9F-648D2E6A7DEB}"/>
            </a:ext>
          </a:extLst>
        </cdr:cNvPr>
        <cdr:cNvCxnSpPr/>
      </cdr:nvCxnSpPr>
      <cdr:spPr>
        <a:xfrm xmlns:a="http://schemas.openxmlformats.org/drawingml/2006/main" flipH="1">
          <a:off x="3781425" y="1038225"/>
          <a:ext cx="800100" cy="952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0.56845</cdr:x>
      <cdr:y>0.17504</cdr:y>
    </cdr:from>
    <cdr:to>
      <cdr:x>0.57079</cdr:x>
      <cdr:y>0.83501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DA02281B-4CCC-461D-B8F8-1DC35459FE67}"/>
            </a:ext>
          </a:extLst>
        </cdr:cNvPr>
        <cdr:cNvCxnSpPr/>
      </cdr:nvCxnSpPr>
      <cdr:spPr>
        <a:xfrm xmlns:a="http://schemas.openxmlformats.org/drawingml/2006/main" flipH="1">
          <a:off x="4629150" y="581039"/>
          <a:ext cx="19056" cy="2190736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0.45838</cdr:x>
      <cdr:y>0.17504</cdr:y>
    </cdr:from>
    <cdr:to>
      <cdr:x>0.46318</cdr:x>
      <cdr:y>0.83434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6B676EFB-B9DF-4FD1-A729-D1BA86F3757A}"/>
            </a:ext>
          </a:extLst>
        </cdr:cNvPr>
        <cdr:cNvCxnSpPr/>
      </cdr:nvCxnSpPr>
      <cdr:spPr>
        <a:xfrm xmlns:a="http://schemas.openxmlformats.org/drawingml/2006/main" flipH="1">
          <a:off x="3729404" y="581039"/>
          <a:ext cx="39092" cy="2188538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0.46435</cdr:x>
      <cdr:y>0.31277</cdr:y>
    </cdr:from>
    <cdr:to>
      <cdr:x>0.5626</cdr:x>
      <cdr:y>0.31564</cdr:y>
    </cdr:to>
    <cdr:cxnSp macro="">
      <cdr:nvCxnSpPr>
        <cdr:cNvPr id="7" name="Straight Arrow Connector 6">
          <a:extLst xmlns:a="http://schemas.openxmlformats.org/drawingml/2006/main">
            <a:ext uri="{FF2B5EF4-FFF2-40B4-BE49-F238E27FC236}">
              <a16:creationId xmlns:a16="http://schemas.microsoft.com/office/drawing/2014/main" id="{35CF2AAA-454B-4E7C-9C9F-648D2E6A7DEB}"/>
            </a:ext>
          </a:extLst>
        </cdr:cNvPr>
        <cdr:cNvCxnSpPr/>
      </cdr:nvCxnSpPr>
      <cdr:spPr>
        <a:xfrm xmlns:a="http://schemas.openxmlformats.org/drawingml/2006/main" flipH="1">
          <a:off x="3781425" y="1038225"/>
          <a:ext cx="800100" cy="952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0.56644</cdr:x>
      <cdr:y>0.17504</cdr:y>
    </cdr:from>
    <cdr:to>
      <cdr:x>0.57079</cdr:x>
      <cdr:y>0.84538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DA02281B-4CCC-461D-B8F8-1DC35459FE67}"/>
            </a:ext>
          </a:extLst>
        </cdr:cNvPr>
        <cdr:cNvCxnSpPr/>
      </cdr:nvCxnSpPr>
      <cdr:spPr>
        <a:xfrm xmlns:a="http://schemas.openxmlformats.org/drawingml/2006/main" flipH="1">
          <a:off x="4608635" y="581039"/>
          <a:ext cx="35390" cy="2225173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0.45838</cdr:x>
      <cdr:y>0.17504</cdr:y>
    </cdr:from>
    <cdr:to>
      <cdr:x>0.46318</cdr:x>
      <cdr:y>0.83434</cdr:y>
    </cdr:to>
    <cdr:cxnSp macro="">
      <cdr:nvCxnSpPr>
        <cdr:cNvPr id="5" name="Straight Connector 4">
          <a:extLst xmlns:a="http://schemas.openxmlformats.org/drawingml/2006/main">
            <a:ext uri="{FF2B5EF4-FFF2-40B4-BE49-F238E27FC236}">
              <a16:creationId xmlns:a16="http://schemas.microsoft.com/office/drawing/2014/main" id="{6B676EFB-B9DF-4FD1-A729-D1BA86F3757A}"/>
            </a:ext>
          </a:extLst>
        </cdr:cNvPr>
        <cdr:cNvCxnSpPr/>
      </cdr:nvCxnSpPr>
      <cdr:spPr>
        <a:xfrm xmlns:a="http://schemas.openxmlformats.org/drawingml/2006/main" flipH="1">
          <a:off x="3729404" y="581039"/>
          <a:ext cx="39092" cy="2188538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0.46435</cdr:x>
      <cdr:y>0.31277</cdr:y>
    </cdr:from>
    <cdr:to>
      <cdr:x>0.5626</cdr:x>
      <cdr:y>0.31564</cdr:y>
    </cdr:to>
    <cdr:cxnSp macro="">
      <cdr:nvCxnSpPr>
        <cdr:cNvPr id="7" name="Straight Arrow Connector 6">
          <a:extLst xmlns:a="http://schemas.openxmlformats.org/drawingml/2006/main">
            <a:ext uri="{FF2B5EF4-FFF2-40B4-BE49-F238E27FC236}">
              <a16:creationId xmlns:a16="http://schemas.microsoft.com/office/drawing/2014/main" id="{35CF2AAA-454B-4E7C-9C9F-648D2E6A7DEB}"/>
            </a:ext>
          </a:extLst>
        </cdr:cNvPr>
        <cdr:cNvCxnSpPr/>
      </cdr:nvCxnSpPr>
      <cdr:spPr>
        <a:xfrm xmlns:a="http://schemas.openxmlformats.org/drawingml/2006/main" flipH="1">
          <a:off x="3781425" y="1038225"/>
          <a:ext cx="800100" cy="952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19051</xdr:colOff>
      <xdr:row>20</xdr:row>
      <xdr:rowOff>4762</xdr:rowOff>
    </xdr:from>
    <xdr:to>
      <xdr:col>6</xdr:col>
      <xdr:colOff>19051</xdr:colOff>
      <xdr:row>37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FF69B1-5325-4165-9D3B-7022A301F1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E8723-8068-4000-9240-AC02EC6A5F1C}">
  <dimension ref="B2:J18"/>
  <sheetViews>
    <sheetView showGridLines="0" tabSelected="1"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5" x14ac:dyDescent="0.25"/>
  <cols>
    <col min="2" max="2" width="11.5703125" bestFit="1" customWidth="1"/>
    <col min="3" max="4" width="25" bestFit="1" customWidth="1"/>
    <col min="5" max="5" width="25" customWidth="1"/>
    <col min="6" max="6" width="27.28515625" customWidth="1"/>
    <col min="7" max="7" width="33.5703125" customWidth="1"/>
    <col min="8" max="8" width="14.5703125" customWidth="1"/>
    <col min="9" max="9" width="31.7109375" customWidth="1"/>
    <col min="10" max="10" width="25.85546875" bestFit="1" customWidth="1"/>
    <col min="11" max="13" width="9.140625" customWidth="1"/>
    <col min="14" max="14" width="12.5703125" customWidth="1"/>
    <col min="15" max="15" width="12.140625" customWidth="1"/>
    <col min="16" max="18" width="9.140625" customWidth="1"/>
  </cols>
  <sheetData>
    <row r="2" spans="2:10" x14ac:dyDescent="0.25">
      <c r="C2" t="s">
        <v>0</v>
      </c>
      <c r="D2" t="s">
        <v>0</v>
      </c>
      <c r="E2" t="s">
        <v>18</v>
      </c>
      <c r="G2" t="s">
        <v>66</v>
      </c>
    </row>
    <row r="3" spans="2:10" x14ac:dyDescent="0.25">
      <c r="B3" s="1" t="s">
        <v>2</v>
      </c>
      <c r="C3" s="1" t="s">
        <v>3</v>
      </c>
      <c r="D3" s="1" t="s">
        <v>3</v>
      </c>
      <c r="E3" s="2" t="s">
        <v>4</v>
      </c>
      <c r="F3" s="1" t="s">
        <v>10</v>
      </c>
      <c r="G3" s="2" t="s">
        <v>11</v>
      </c>
      <c r="H3" s="2" t="s">
        <v>12</v>
      </c>
      <c r="I3" s="2" t="s">
        <v>13</v>
      </c>
    </row>
    <row r="4" spans="2:10" x14ac:dyDescent="0.25">
      <c r="B4" s="3">
        <v>43624</v>
      </c>
      <c r="C4" s="4">
        <v>22467</v>
      </c>
      <c r="D4" s="11">
        <f>C4/1000</f>
        <v>22.466999999999999</v>
      </c>
      <c r="E4" s="4">
        <v>348362.94999999902</v>
      </c>
      <c r="F4" s="4">
        <v>106806.366666669</v>
      </c>
      <c r="G4" s="4">
        <v>106809.550000002</v>
      </c>
      <c r="H4" s="11">
        <f t="shared" ref="H4:H17" si="0">F4/C4</f>
        <v>4.7539220486343972</v>
      </c>
      <c r="I4" s="11">
        <f>G4/C4</f>
        <v>4.7540637379268258</v>
      </c>
    </row>
    <row r="5" spans="2:10" x14ac:dyDescent="0.25">
      <c r="B5" s="42">
        <v>43731</v>
      </c>
      <c r="C5" s="4">
        <v>21721</v>
      </c>
      <c r="D5" s="11">
        <f>C5/1000</f>
        <v>21.721</v>
      </c>
      <c r="E5" s="11">
        <v>144467.94999999899</v>
      </c>
      <c r="F5" s="4">
        <v>420896.616666666</v>
      </c>
      <c r="G5" s="4">
        <v>121850.47</v>
      </c>
      <c r="H5" s="11">
        <f t="shared" ref="H5" si="1">F5/C5</f>
        <v>19.377405122538832</v>
      </c>
      <c r="I5" s="11">
        <f>G5/C5</f>
        <v>5.6098001933612638</v>
      </c>
    </row>
    <row r="6" spans="2:10" x14ac:dyDescent="0.25">
      <c r="B6" s="3">
        <v>43733</v>
      </c>
      <c r="C6" s="4">
        <v>49101</v>
      </c>
      <c r="D6" s="11">
        <f t="shared" ref="D6:D17" si="2">C6/1000</f>
        <v>49.100999999999999</v>
      </c>
      <c r="E6" s="4">
        <v>726222.6</v>
      </c>
      <c r="F6" s="4">
        <v>283309.83333332703</v>
      </c>
      <c r="G6" s="4">
        <v>240897.260000012</v>
      </c>
      <c r="H6" s="11">
        <f t="shared" si="0"/>
        <v>5.7699401913062269</v>
      </c>
      <c r="I6" s="11">
        <f t="shared" ref="I6:I17" si="3">G6/C6</f>
        <v>4.9061579193908882</v>
      </c>
    </row>
    <row r="7" spans="2:10" x14ac:dyDescent="0.25">
      <c r="B7" s="3">
        <v>43743</v>
      </c>
      <c r="C7" s="4">
        <v>11609</v>
      </c>
      <c r="D7" s="11">
        <f t="shared" si="2"/>
        <v>11.609</v>
      </c>
      <c r="E7" s="4">
        <v>164933.38333333301</v>
      </c>
      <c r="F7" s="4">
        <v>42951.000000000997</v>
      </c>
      <c r="G7" s="4">
        <v>42947.519999999902</v>
      </c>
      <c r="H7" s="11">
        <f t="shared" si="0"/>
        <v>3.6998018778534756</v>
      </c>
      <c r="I7" s="11">
        <f t="shared" si="3"/>
        <v>3.6995021104315531</v>
      </c>
    </row>
    <row r="8" spans="2:10" x14ac:dyDescent="0.25">
      <c r="B8" s="3">
        <v>43747</v>
      </c>
      <c r="C8" s="4">
        <v>735405</v>
      </c>
      <c r="D8" s="11">
        <f t="shared" si="2"/>
        <v>735.40499999999997</v>
      </c>
      <c r="E8" s="4">
        <v>27578877.533332799</v>
      </c>
      <c r="F8" s="4">
        <v>6514865.5333347404</v>
      </c>
      <c r="G8" s="4">
        <v>3803745.3799963999</v>
      </c>
      <c r="H8" s="11">
        <f t="shared" si="0"/>
        <v>8.8588812060493751</v>
      </c>
      <c r="I8" s="11">
        <f t="shared" si="3"/>
        <v>5.1723137318843353</v>
      </c>
    </row>
    <row r="9" spans="2:10" x14ac:dyDescent="0.25">
      <c r="B9" s="3">
        <v>43761</v>
      </c>
      <c r="C9" s="4">
        <v>178809</v>
      </c>
      <c r="D9" s="11">
        <f t="shared" si="2"/>
        <v>178.809</v>
      </c>
      <c r="E9" s="4">
        <v>4585767.5666666701</v>
      </c>
      <c r="F9" s="4">
        <v>1043951.98333334</v>
      </c>
      <c r="G9" s="4">
        <v>863979.53999986895</v>
      </c>
      <c r="H9" s="11">
        <f t="shared" si="0"/>
        <v>5.838363747536981</v>
      </c>
      <c r="I9" s="11">
        <f t="shared" si="3"/>
        <v>4.8318571212851085</v>
      </c>
    </row>
    <row r="10" spans="2:10" x14ac:dyDescent="0.25">
      <c r="B10" s="3">
        <v>43764</v>
      </c>
      <c r="C10" s="4">
        <v>967705</v>
      </c>
      <c r="D10" s="11">
        <f t="shared" si="2"/>
        <v>967.70500000000004</v>
      </c>
      <c r="E10" s="4">
        <v>56929333.616668597</v>
      </c>
      <c r="F10" s="4">
        <v>11080182.6999991</v>
      </c>
      <c r="G10" s="4">
        <v>7846227.6800032798</v>
      </c>
      <c r="H10" s="11">
        <f t="shared" si="0"/>
        <v>11.449959130105869</v>
      </c>
      <c r="I10" s="11">
        <f t="shared" si="3"/>
        <v>8.1080780609827166</v>
      </c>
    </row>
    <row r="11" spans="2:10" ht="15.75" thickBot="1" x14ac:dyDescent="0.3">
      <c r="B11" s="19">
        <v>43789</v>
      </c>
      <c r="C11" s="20">
        <v>49202</v>
      </c>
      <c r="D11" s="21">
        <f t="shared" si="2"/>
        <v>49.201999999999998</v>
      </c>
      <c r="E11" s="20">
        <v>1132939.8999999899</v>
      </c>
      <c r="F11" s="20">
        <v>473419.34999999101</v>
      </c>
      <c r="G11" s="20">
        <v>173451.88999998901</v>
      </c>
      <c r="H11" s="21">
        <f t="shared" si="0"/>
        <v>9.6219533758788458</v>
      </c>
      <c r="I11" s="21">
        <f t="shared" si="3"/>
        <v>3.5253016137553153</v>
      </c>
    </row>
    <row r="12" spans="2:10" x14ac:dyDescent="0.25">
      <c r="B12" s="41">
        <v>44081</v>
      </c>
      <c r="C12" s="17">
        <v>168581</v>
      </c>
      <c r="D12" s="18">
        <f t="shared" si="2"/>
        <v>168.58099999999999</v>
      </c>
      <c r="E12" s="17">
        <v>1753541.76999999</v>
      </c>
      <c r="F12" s="17">
        <v>6110814.6008333704</v>
      </c>
      <c r="G12" s="17">
        <v>1298709.93666666</v>
      </c>
      <c r="H12" s="18">
        <f t="shared" ref="H12" si="4">F12/C12</f>
        <v>36.248536910051371</v>
      </c>
      <c r="I12" s="18">
        <f t="shared" ref="I12" si="5">G12/C12</f>
        <v>7.7037740710202218</v>
      </c>
      <c r="J12" t="s">
        <v>65</v>
      </c>
    </row>
    <row r="13" spans="2:10" x14ac:dyDescent="0.25">
      <c r="B13" s="3">
        <v>44101</v>
      </c>
      <c r="C13" s="12">
        <v>64294</v>
      </c>
      <c r="D13" s="13">
        <f t="shared" si="2"/>
        <v>64.293999999999997</v>
      </c>
      <c r="E13" s="12">
        <v>1429749.0166666601</v>
      </c>
      <c r="F13" s="12">
        <v>301932.81666666397</v>
      </c>
      <c r="G13" s="12">
        <v>286492.333333341</v>
      </c>
      <c r="H13" s="13">
        <f t="shared" si="0"/>
        <v>4.6961274250577656</v>
      </c>
      <c r="I13" s="13">
        <f t="shared" si="3"/>
        <v>4.4559730819880707</v>
      </c>
    </row>
    <row r="14" spans="2:10" x14ac:dyDescent="0.25">
      <c r="B14" s="3">
        <v>44118</v>
      </c>
      <c r="C14" s="12">
        <v>40573</v>
      </c>
      <c r="D14" s="13">
        <f t="shared" si="2"/>
        <v>40.573</v>
      </c>
      <c r="E14" s="12">
        <v>1498219.82138888</v>
      </c>
      <c r="F14" s="12">
        <v>208429.39472221301</v>
      </c>
      <c r="G14" s="12">
        <v>188535.72916665301</v>
      </c>
      <c r="H14" s="13">
        <f t="shared" si="0"/>
        <v>5.1371452621746734</v>
      </c>
      <c r="I14" s="13">
        <f t="shared" si="3"/>
        <v>4.6468274262847951</v>
      </c>
    </row>
    <row r="15" spans="2:10" x14ac:dyDescent="0.25">
      <c r="B15" s="3">
        <v>44125</v>
      </c>
      <c r="C15" s="4">
        <v>30153</v>
      </c>
      <c r="D15" s="11">
        <f t="shared" si="2"/>
        <v>30.152999999999999</v>
      </c>
      <c r="E15" s="4">
        <v>560193.63555555604</v>
      </c>
      <c r="F15" s="4">
        <v>226003.052222206</v>
      </c>
      <c r="G15" s="4">
        <v>145145.35222221501</v>
      </c>
      <c r="H15" s="11">
        <f t="shared" si="0"/>
        <v>7.4952095055949988</v>
      </c>
      <c r="I15" s="11">
        <f t="shared" si="3"/>
        <v>4.81362890001708</v>
      </c>
    </row>
    <row r="16" spans="2:10" x14ac:dyDescent="0.25">
      <c r="B16" s="3">
        <v>44129</v>
      </c>
      <c r="C16" s="4">
        <v>345467</v>
      </c>
      <c r="D16" s="11">
        <f t="shared" si="2"/>
        <v>345.46699999999998</v>
      </c>
      <c r="E16" s="4">
        <v>12664835.8752778</v>
      </c>
      <c r="F16" s="4">
        <v>3143352.5127780898</v>
      </c>
      <c r="G16" s="4">
        <v>2072292.0644454299</v>
      </c>
      <c r="H16" s="11">
        <f t="shared" si="0"/>
        <v>9.0988502889656324</v>
      </c>
      <c r="I16" s="11">
        <f t="shared" si="3"/>
        <v>5.9985239239795121</v>
      </c>
    </row>
    <row r="17" spans="2:9" ht="15.75" thickBot="1" x14ac:dyDescent="0.3">
      <c r="B17" s="19">
        <v>44167</v>
      </c>
      <c r="C17" s="20">
        <v>617</v>
      </c>
      <c r="D17" s="21">
        <f t="shared" si="2"/>
        <v>0.61699999999999999</v>
      </c>
      <c r="E17" s="20">
        <v>12875.3499999999</v>
      </c>
      <c r="F17" s="20">
        <v>2609.7166666666699</v>
      </c>
      <c r="G17" s="20">
        <v>2609.7166666666699</v>
      </c>
      <c r="H17" s="21">
        <f t="shared" si="0"/>
        <v>4.2296866558617019</v>
      </c>
      <c r="I17" s="21">
        <f t="shared" si="3"/>
        <v>4.2296866558617019</v>
      </c>
    </row>
    <row r="18" spans="2:9" x14ac:dyDescent="0.25">
      <c r="B18" s="22"/>
      <c r="C18" s="23">
        <f>SUM(C12:C17)</f>
        <v>649685</v>
      </c>
      <c r="D18" s="23">
        <f>SUM(D12:D17)</f>
        <v>649.68499999999995</v>
      </c>
      <c r="E18" s="23">
        <f t="shared" ref="E18:J18" si="6">SUM(E12:E17)</f>
        <v>17919415.468888886</v>
      </c>
      <c r="F18" s="23">
        <f t="shared" si="6"/>
        <v>9993142.0938892104</v>
      </c>
      <c r="G18" s="23">
        <f t="shared" si="6"/>
        <v>3993785.1325009656</v>
      </c>
      <c r="H18" s="23">
        <f t="shared" si="6"/>
        <v>66.905556047706142</v>
      </c>
      <c r="I18" s="23">
        <f t="shared" si="6"/>
        <v>31.848414059151381</v>
      </c>
    </row>
  </sheetData>
  <pageMargins left="0.7" right="0.7" top="0.75" bottom="0.75" header="0.3" footer="0.3"/>
  <pageSetup orientation="portrait" horizontalDpi="90" verticalDpi="9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6D138-5D92-4FF6-9492-68AC714C8D1B}">
  <dimension ref="A1:J212"/>
  <sheetViews>
    <sheetView workbookViewId="0"/>
  </sheetViews>
  <sheetFormatPr defaultRowHeight="15" x14ac:dyDescent="0.25"/>
  <cols>
    <col min="2" max="2" width="13.28515625" bestFit="1" customWidth="1"/>
  </cols>
  <sheetData>
    <row r="1" spans="1:10" x14ac:dyDescent="0.25">
      <c r="A1">
        <v>1</v>
      </c>
      <c r="B1" s="43" t="s">
        <v>67</v>
      </c>
    </row>
    <row r="2" spans="1:10" x14ac:dyDescent="0.25">
      <c r="A2">
        <v>0</v>
      </c>
      <c r="B2" s="14">
        <f>0.0047*$A2+4.3802</f>
        <v>4.3802000000000003</v>
      </c>
      <c r="G2" t="s">
        <v>17</v>
      </c>
    </row>
    <row r="3" spans="1:10" x14ac:dyDescent="0.25">
      <c r="A3">
        <f t="shared" ref="A3:A34" si="0">A2+$A$1</f>
        <v>1</v>
      </c>
      <c r="B3" s="14">
        <f t="shared" ref="B3:B66" si="1">0.0047*$A3+4.3802</f>
        <v>4.3849</v>
      </c>
    </row>
    <row r="4" spans="1:10" x14ac:dyDescent="0.25">
      <c r="A4">
        <f t="shared" si="0"/>
        <v>2</v>
      </c>
      <c r="B4" s="14">
        <f t="shared" si="1"/>
        <v>4.3896000000000006</v>
      </c>
    </row>
    <row r="5" spans="1:10" x14ac:dyDescent="0.25">
      <c r="A5">
        <f t="shared" si="0"/>
        <v>3</v>
      </c>
      <c r="B5" s="14">
        <f t="shared" si="1"/>
        <v>4.3943000000000003</v>
      </c>
    </row>
    <row r="6" spans="1:10" x14ac:dyDescent="0.25">
      <c r="A6">
        <f t="shared" si="0"/>
        <v>4</v>
      </c>
      <c r="B6" s="14">
        <f t="shared" si="1"/>
        <v>4.399</v>
      </c>
    </row>
    <row r="7" spans="1:10" x14ac:dyDescent="0.25">
      <c r="A7">
        <f t="shared" si="0"/>
        <v>5</v>
      </c>
      <c r="B7" s="14">
        <f t="shared" si="1"/>
        <v>4.4037000000000006</v>
      </c>
      <c r="I7" t="s">
        <v>14</v>
      </c>
      <c r="J7" t="s">
        <v>15</v>
      </c>
    </row>
    <row r="8" spans="1:10" x14ac:dyDescent="0.25">
      <c r="A8">
        <f t="shared" si="0"/>
        <v>6</v>
      </c>
      <c r="B8" s="14">
        <f t="shared" si="1"/>
        <v>4.4084000000000003</v>
      </c>
      <c r="I8">
        <f>0.0047*J8+4.28</f>
        <v>5.2200000000000006</v>
      </c>
      <c r="J8">
        <v>200</v>
      </c>
    </row>
    <row r="9" spans="1:10" x14ac:dyDescent="0.25">
      <c r="A9">
        <f t="shared" si="0"/>
        <v>7</v>
      </c>
      <c r="B9" s="14">
        <f t="shared" si="1"/>
        <v>4.4131</v>
      </c>
      <c r="I9">
        <f t="shared" ref="I9" si="2">0.0047*J9+4.28</f>
        <v>5.69</v>
      </c>
      <c r="J9">
        <f>J8+100</f>
        <v>300</v>
      </c>
    </row>
    <row r="10" spans="1:10" x14ac:dyDescent="0.25">
      <c r="A10">
        <f t="shared" si="0"/>
        <v>8</v>
      </c>
      <c r="B10" s="14">
        <f t="shared" si="1"/>
        <v>4.4178000000000006</v>
      </c>
      <c r="H10" t="s">
        <v>16</v>
      </c>
      <c r="I10">
        <f>I9-I8</f>
        <v>0.46999999999999975</v>
      </c>
      <c r="J10">
        <f t="shared" ref="J10" si="3">J9-J8</f>
        <v>100</v>
      </c>
    </row>
    <row r="11" spans="1:10" x14ac:dyDescent="0.25">
      <c r="A11">
        <f t="shared" si="0"/>
        <v>9</v>
      </c>
      <c r="B11" s="14">
        <f t="shared" si="1"/>
        <v>4.4225000000000003</v>
      </c>
      <c r="I11">
        <f>I10*60</f>
        <v>28.199999999999985</v>
      </c>
    </row>
    <row r="12" spans="1:10" x14ac:dyDescent="0.25">
      <c r="A12">
        <f t="shared" si="0"/>
        <v>10</v>
      </c>
      <c r="B12" s="14">
        <f t="shared" si="1"/>
        <v>4.4272</v>
      </c>
    </row>
    <row r="13" spans="1:10" x14ac:dyDescent="0.25">
      <c r="A13">
        <f t="shared" si="0"/>
        <v>11</v>
      </c>
      <c r="B13" s="14">
        <f t="shared" si="1"/>
        <v>4.4319000000000006</v>
      </c>
      <c r="E13" s="10"/>
      <c r="F13" s="10"/>
    </row>
    <row r="14" spans="1:10" x14ac:dyDescent="0.25">
      <c r="A14">
        <f t="shared" si="0"/>
        <v>12</v>
      </c>
      <c r="B14" s="14">
        <f t="shared" si="1"/>
        <v>4.4366000000000003</v>
      </c>
      <c r="E14" s="10"/>
      <c r="F14" s="10"/>
    </row>
    <row r="15" spans="1:10" x14ac:dyDescent="0.25">
      <c r="A15">
        <f t="shared" si="0"/>
        <v>13</v>
      </c>
      <c r="B15" s="14">
        <f t="shared" si="1"/>
        <v>4.4413</v>
      </c>
      <c r="E15" s="10"/>
      <c r="F15" s="10"/>
      <c r="G15" s="10"/>
    </row>
    <row r="16" spans="1:10" x14ac:dyDescent="0.25">
      <c r="A16">
        <f t="shared" si="0"/>
        <v>14</v>
      </c>
      <c r="B16" s="14">
        <f t="shared" si="1"/>
        <v>4.4460000000000006</v>
      </c>
      <c r="E16" s="10"/>
      <c r="F16" s="10"/>
      <c r="G16" s="10"/>
    </row>
    <row r="17" spans="1:7" x14ac:dyDescent="0.25">
      <c r="A17">
        <f t="shared" si="0"/>
        <v>15</v>
      </c>
      <c r="B17" s="14">
        <f t="shared" si="1"/>
        <v>4.4507000000000003</v>
      </c>
      <c r="E17" s="10"/>
      <c r="F17" s="10"/>
    </row>
    <row r="18" spans="1:7" x14ac:dyDescent="0.25">
      <c r="A18">
        <f t="shared" si="0"/>
        <v>16</v>
      </c>
      <c r="B18" s="14">
        <f t="shared" si="1"/>
        <v>4.4554</v>
      </c>
      <c r="E18" s="10"/>
      <c r="F18" s="10"/>
      <c r="G18" s="25"/>
    </row>
    <row r="19" spans="1:7" x14ac:dyDescent="0.25">
      <c r="A19">
        <f t="shared" si="0"/>
        <v>17</v>
      </c>
      <c r="B19" s="14">
        <f t="shared" si="1"/>
        <v>4.4601000000000006</v>
      </c>
      <c r="E19" s="10"/>
      <c r="F19" s="10"/>
      <c r="G19" s="25"/>
    </row>
    <row r="20" spans="1:7" x14ac:dyDescent="0.25">
      <c r="A20">
        <f t="shared" si="0"/>
        <v>18</v>
      </c>
      <c r="B20" s="14">
        <f t="shared" si="1"/>
        <v>4.4648000000000003</v>
      </c>
      <c r="E20" s="10"/>
      <c r="F20" s="10"/>
    </row>
    <row r="21" spans="1:7" x14ac:dyDescent="0.25">
      <c r="A21">
        <f t="shared" si="0"/>
        <v>19</v>
      </c>
      <c r="B21" s="14">
        <f t="shared" si="1"/>
        <v>4.4695</v>
      </c>
      <c r="E21" s="10"/>
      <c r="F21" s="10"/>
    </row>
    <row r="22" spans="1:7" x14ac:dyDescent="0.25">
      <c r="A22">
        <f t="shared" si="0"/>
        <v>20</v>
      </c>
      <c r="B22" s="14">
        <f t="shared" si="1"/>
        <v>4.4742000000000006</v>
      </c>
      <c r="E22" s="10"/>
      <c r="F22" s="10"/>
    </row>
    <row r="23" spans="1:7" x14ac:dyDescent="0.25">
      <c r="A23">
        <f t="shared" si="0"/>
        <v>21</v>
      </c>
      <c r="B23" s="14">
        <f t="shared" si="1"/>
        <v>4.4789000000000003</v>
      </c>
      <c r="E23" s="10"/>
      <c r="F23" s="10"/>
    </row>
    <row r="24" spans="1:7" x14ac:dyDescent="0.25">
      <c r="A24">
        <f t="shared" si="0"/>
        <v>22</v>
      </c>
      <c r="B24" s="14">
        <f t="shared" si="1"/>
        <v>4.4836</v>
      </c>
      <c r="E24" s="10"/>
      <c r="F24" s="10"/>
    </row>
    <row r="25" spans="1:7" x14ac:dyDescent="0.25">
      <c r="A25">
        <f t="shared" si="0"/>
        <v>23</v>
      </c>
      <c r="B25" s="14">
        <f t="shared" si="1"/>
        <v>4.4883000000000006</v>
      </c>
      <c r="E25" s="10"/>
      <c r="F25" s="10"/>
    </row>
    <row r="26" spans="1:7" x14ac:dyDescent="0.25">
      <c r="A26">
        <f t="shared" si="0"/>
        <v>24</v>
      </c>
      <c r="B26" s="14">
        <f t="shared" si="1"/>
        <v>4.4930000000000003</v>
      </c>
      <c r="E26" s="10"/>
      <c r="F26" s="10"/>
    </row>
    <row r="27" spans="1:7" x14ac:dyDescent="0.25">
      <c r="A27">
        <f t="shared" si="0"/>
        <v>25</v>
      </c>
      <c r="B27" s="14">
        <f t="shared" si="1"/>
        <v>4.4977</v>
      </c>
    </row>
    <row r="28" spans="1:7" x14ac:dyDescent="0.25">
      <c r="A28">
        <f t="shared" si="0"/>
        <v>26</v>
      </c>
      <c r="B28" s="14">
        <f t="shared" si="1"/>
        <v>4.5024000000000006</v>
      </c>
    </row>
    <row r="29" spans="1:7" x14ac:dyDescent="0.25">
      <c r="A29">
        <f t="shared" si="0"/>
        <v>27</v>
      </c>
      <c r="B29" s="14">
        <f t="shared" si="1"/>
        <v>4.5071000000000003</v>
      </c>
    </row>
    <row r="30" spans="1:7" x14ac:dyDescent="0.25">
      <c r="A30">
        <f t="shared" si="0"/>
        <v>28</v>
      </c>
      <c r="B30" s="14">
        <f t="shared" si="1"/>
        <v>4.5118</v>
      </c>
    </row>
    <row r="31" spans="1:7" x14ac:dyDescent="0.25">
      <c r="A31">
        <f t="shared" si="0"/>
        <v>29</v>
      </c>
      <c r="B31" s="14">
        <f t="shared" si="1"/>
        <v>4.5165000000000006</v>
      </c>
    </row>
    <row r="32" spans="1:7" x14ac:dyDescent="0.25">
      <c r="A32">
        <f t="shared" si="0"/>
        <v>30</v>
      </c>
      <c r="B32" s="14">
        <f t="shared" si="1"/>
        <v>4.5212000000000003</v>
      </c>
    </row>
    <row r="33" spans="1:2" x14ac:dyDescent="0.25">
      <c r="A33">
        <f t="shared" si="0"/>
        <v>31</v>
      </c>
      <c r="B33" s="14">
        <f t="shared" si="1"/>
        <v>4.5259</v>
      </c>
    </row>
    <row r="34" spans="1:2" x14ac:dyDescent="0.25">
      <c r="A34">
        <f t="shared" si="0"/>
        <v>32</v>
      </c>
      <c r="B34" s="14">
        <f t="shared" si="1"/>
        <v>4.5306000000000006</v>
      </c>
    </row>
    <row r="35" spans="1:2" x14ac:dyDescent="0.25">
      <c r="A35">
        <f t="shared" ref="A35:A66" si="4">A34+$A$1</f>
        <v>33</v>
      </c>
      <c r="B35" s="14">
        <f t="shared" si="1"/>
        <v>4.5353000000000003</v>
      </c>
    </row>
    <row r="36" spans="1:2" x14ac:dyDescent="0.25">
      <c r="A36">
        <f t="shared" si="4"/>
        <v>34</v>
      </c>
      <c r="B36" s="14">
        <f t="shared" si="1"/>
        <v>4.54</v>
      </c>
    </row>
    <row r="37" spans="1:2" x14ac:dyDescent="0.25">
      <c r="A37">
        <f t="shared" si="4"/>
        <v>35</v>
      </c>
      <c r="B37" s="14">
        <f t="shared" si="1"/>
        <v>4.5447000000000006</v>
      </c>
    </row>
    <row r="38" spans="1:2" x14ac:dyDescent="0.25">
      <c r="A38">
        <f t="shared" si="4"/>
        <v>36</v>
      </c>
      <c r="B38" s="14">
        <f t="shared" si="1"/>
        <v>4.5494000000000003</v>
      </c>
    </row>
    <row r="39" spans="1:2" x14ac:dyDescent="0.25">
      <c r="A39">
        <f t="shared" si="4"/>
        <v>37</v>
      </c>
      <c r="B39" s="14">
        <f t="shared" si="1"/>
        <v>4.5541</v>
      </c>
    </row>
    <row r="40" spans="1:2" x14ac:dyDescent="0.25">
      <c r="A40">
        <f t="shared" si="4"/>
        <v>38</v>
      </c>
      <c r="B40" s="14">
        <f t="shared" si="1"/>
        <v>4.5588000000000006</v>
      </c>
    </row>
    <row r="41" spans="1:2" x14ac:dyDescent="0.25">
      <c r="A41">
        <f t="shared" si="4"/>
        <v>39</v>
      </c>
      <c r="B41" s="14">
        <f t="shared" si="1"/>
        <v>4.5635000000000003</v>
      </c>
    </row>
    <row r="42" spans="1:2" x14ac:dyDescent="0.25">
      <c r="A42">
        <f t="shared" si="4"/>
        <v>40</v>
      </c>
      <c r="B42" s="14">
        <f t="shared" si="1"/>
        <v>4.5682</v>
      </c>
    </row>
    <row r="43" spans="1:2" x14ac:dyDescent="0.25">
      <c r="A43">
        <f t="shared" si="4"/>
        <v>41</v>
      </c>
      <c r="B43" s="14">
        <f t="shared" si="1"/>
        <v>4.5729000000000006</v>
      </c>
    </row>
    <row r="44" spans="1:2" x14ac:dyDescent="0.25">
      <c r="A44">
        <f t="shared" si="4"/>
        <v>42</v>
      </c>
      <c r="B44" s="14">
        <f t="shared" si="1"/>
        <v>4.5776000000000003</v>
      </c>
    </row>
    <row r="45" spans="1:2" x14ac:dyDescent="0.25">
      <c r="A45">
        <f t="shared" si="4"/>
        <v>43</v>
      </c>
      <c r="B45" s="14">
        <f t="shared" si="1"/>
        <v>4.5823</v>
      </c>
    </row>
    <row r="46" spans="1:2" x14ac:dyDescent="0.25">
      <c r="A46">
        <f t="shared" si="4"/>
        <v>44</v>
      </c>
      <c r="B46" s="14">
        <f t="shared" si="1"/>
        <v>4.5870000000000006</v>
      </c>
    </row>
    <row r="47" spans="1:2" x14ac:dyDescent="0.25">
      <c r="A47">
        <f t="shared" si="4"/>
        <v>45</v>
      </c>
      <c r="B47" s="14">
        <f t="shared" si="1"/>
        <v>4.5917000000000003</v>
      </c>
    </row>
    <row r="48" spans="1:2" x14ac:dyDescent="0.25">
      <c r="A48">
        <f t="shared" si="4"/>
        <v>46</v>
      </c>
      <c r="B48" s="14">
        <f t="shared" si="1"/>
        <v>4.5964</v>
      </c>
    </row>
    <row r="49" spans="1:2" x14ac:dyDescent="0.25">
      <c r="A49">
        <f t="shared" si="4"/>
        <v>47</v>
      </c>
      <c r="B49" s="14">
        <f t="shared" si="1"/>
        <v>4.6011000000000006</v>
      </c>
    </row>
    <row r="50" spans="1:2" x14ac:dyDescent="0.25">
      <c r="A50">
        <f t="shared" si="4"/>
        <v>48</v>
      </c>
      <c r="B50" s="14">
        <f t="shared" si="1"/>
        <v>4.6058000000000003</v>
      </c>
    </row>
    <row r="51" spans="1:2" x14ac:dyDescent="0.25">
      <c r="A51">
        <f t="shared" si="4"/>
        <v>49</v>
      </c>
      <c r="B51" s="14">
        <f t="shared" si="1"/>
        <v>4.6105</v>
      </c>
    </row>
    <row r="52" spans="1:2" x14ac:dyDescent="0.25">
      <c r="A52">
        <f t="shared" si="4"/>
        <v>50</v>
      </c>
      <c r="B52" s="14">
        <f t="shared" si="1"/>
        <v>4.6152000000000006</v>
      </c>
    </row>
    <row r="53" spans="1:2" x14ac:dyDescent="0.25">
      <c r="A53">
        <f t="shared" si="4"/>
        <v>51</v>
      </c>
      <c r="B53" s="14">
        <f t="shared" si="1"/>
        <v>4.6199000000000003</v>
      </c>
    </row>
    <row r="54" spans="1:2" x14ac:dyDescent="0.25">
      <c r="A54">
        <f t="shared" si="4"/>
        <v>52</v>
      </c>
      <c r="B54" s="14">
        <f t="shared" si="1"/>
        <v>4.6246</v>
      </c>
    </row>
    <row r="55" spans="1:2" x14ac:dyDescent="0.25">
      <c r="A55">
        <f t="shared" si="4"/>
        <v>53</v>
      </c>
      <c r="B55" s="14">
        <f t="shared" si="1"/>
        <v>4.6293000000000006</v>
      </c>
    </row>
    <row r="56" spans="1:2" x14ac:dyDescent="0.25">
      <c r="A56">
        <f t="shared" si="4"/>
        <v>54</v>
      </c>
      <c r="B56" s="14">
        <f t="shared" si="1"/>
        <v>4.6340000000000003</v>
      </c>
    </row>
    <row r="57" spans="1:2" x14ac:dyDescent="0.25">
      <c r="A57">
        <f t="shared" si="4"/>
        <v>55</v>
      </c>
      <c r="B57" s="14">
        <f t="shared" si="1"/>
        <v>4.6387</v>
      </c>
    </row>
    <row r="58" spans="1:2" x14ac:dyDescent="0.25">
      <c r="A58">
        <f t="shared" si="4"/>
        <v>56</v>
      </c>
      <c r="B58" s="14">
        <f t="shared" si="1"/>
        <v>4.6434000000000006</v>
      </c>
    </row>
    <row r="59" spans="1:2" x14ac:dyDescent="0.25">
      <c r="A59">
        <f t="shared" si="4"/>
        <v>57</v>
      </c>
      <c r="B59" s="14">
        <f t="shared" si="1"/>
        <v>4.6481000000000003</v>
      </c>
    </row>
    <row r="60" spans="1:2" x14ac:dyDescent="0.25">
      <c r="A60">
        <f t="shared" si="4"/>
        <v>58</v>
      </c>
      <c r="B60" s="14">
        <f t="shared" si="1"/>
        <v>4.6528</v>
      </c>
    </row>
    <row r="61" spans="1:2" x14ac:dyDescent="0.25">
      <c r="A61">
        <f t="shared" si="4"/>
        <v>59</v>
      </c>
      <c r="B61" s="14">
        <f t="shared" si="1"/>
        <v>4.6575000000000006</v>
      </c>
    </row>
    <row r="62" spans="1:2" x14ac:dyDescent="0.25">
      <c r="A62">
        <f t="shared" si="4"/>
        <v>60</v>
      </c>
      <c r="B62" s="14">
        <f t="shared" si="1"/>
        <v>4.6622000000000003</v>
      </c>
    </row>
    <row r="63" spans="1:2" x14ac:dyDescent="0.25">
      <c r="A63">
        <f t="shared" si="4"/>
        <v>61</v>
      </c>
      <c r="B63" s="14">
        <f t="shared" si="1"/>
        <v>4.6669</v>
      </c>
    </row>
    <row r="64" spans="1:2" x14ac:dyDescent="0.25">
      <c r="A64">
        <f t="shared" si="4"/>
        <v>62</v>
      </c>
      <c r="B64" s="14">
        <f t="shared" si="1"/>
        <v>4.6716000000000006</v>
      </c>
    </row>
    <row r="65" spans="1:2" x14ac:dyDescent="0.25">
      <c r="A65">
        <f t="shared" si="4"/>
        <v>63</v>
      </c>
      <c r="B65" s="14">
        <f t="shared" si="1"/>
        <v>4.6763000000000003</v>
      </c>
    </row>
    <row r="66" spans="1:2" x14ac:dyDescent="0.25">
      <c r="A66">
        <f t="shared" si="4"/>
        <v>64</v>
      </c>
      <c r="B66" s="14">
        <f t="shared" si="1"/>
        <v>4.681</v>
      </c>
    </row>
    <row r="67" spans="1:2" x14ac:dyDescent="0.25">
      <c r="A67">
        <f t="shared" ref="A67:A98" si="5">A66+$A$1</f>
        <v>65</v>
      </c>
      <c r="B67" s="14">
        <f t="shared" ref="B67:B130" si="6">0.0047*$A67+4.3802</f>
        <v>4.6857000000000006</v>
      </c>
    </row>
    <row r="68" spans="1:2" x14ac:dyDescent="0.25">
      <c r="A68">
        <f t="shared" si="5"/>
        <v>66</v>
      </c>
      <c r="B68" s="14">
        <f t="shared" si="6"/>
        <v>4.6904000000000003</v>
      </c>
    </row>
    <row r="69" spans="1:2" x14ac:dyDescent="0.25">
      <c r="A69">
        <f t="shared" si="5"/>
        <v>67</v>
      </c>
      <c r="B69" s="14">
        <f t="shared" si="6"/>
        <v>4.6951000000000001</v>
      </c>
    </row>
    <row r="70" spans="1:2" x14ac:dyDescent="0.25">
      <c r="A70">
        <f t="shared" si="5"/>
        <v>68</v>
      </c>
      <c r="B70" s="14">
        <f t="shared" si="6"/>
        <v>4.6998000000000006</v>
      </c>
    </row>
    <row r="71" spans="1:2" x14ac:dyDescent="0.25">
      <c r="A71">
        <f t="shared" si="5"/>
        <v>69</v>
      </c>
      <c r="B71" s="14">
        <f t="shared" si="6"/>
        <v>4.7045000000000003</v>
      </c>
    </row>
    <row r="72" spans="1:2" x14ac:dyDescent="0.25">
      <c r="A72">
        <f t="shared" si="5"/>
        <v>70</v>
      </c>
      <c r="B72" s="14">
        <f t="shared" si="6"/>
        <v>4.7092000000000001</v>
      </c>
    </row>
    <row r="73" spans="1:2" x14ac:dyDescent="0.25">
      <c r="A73">
        <f t="shared" si="5"/>
        <v>71</v>
      </c>
      <c r="B73" s="14">
        <f t="shared" si="6"/>
        <v>4.7139000000000006</v>
      </c>
    </row>
    <row r="74" spans="1:2" x14ac:dyDescent="0.25">
      <c r="A74">
        <f t="shared" si="5"/>
        <v>72</v>
      </c>
      <c r="B74" s="14">
        <f t="shared" si="6"/>
        <v>4.7186000000000003</v>
      </c>
    </row>
    <row r="75" spans="1:2" x14ac:dyDescent="0.25">
      <c r="A75">
        <f t="shared" si="5"/>
        <v>73</v>
      </c>
      <c r="B75" s="14">
        <f t="shared" si="6"/>
        <v>4.7233000000000001</v>
      </c>
    </row>
    <row r="76" spans="1:2" x14ac:dyDescent="0.25">
      <c r="A76">
        <f t="shared" si="5"/>
        <v>74</v>
      </c>
      <c r="B76" s="14">
        <f t="shared" si="6"/>
        <v>4.7280000000000006</v>
      </c>
    </row>
    <row r="77" spans="1:2" x14ac:dyDescent="0.25">
      <c r="A77">
        <f t="shared" si="5"/>
        <v>75</v>
      </c>
      <c r="B77" s="14">
        <f t="shared" si="6"/>
        <v>4.7327000000000004</v>
      </c>
    </row>
    <row r="78" spans="1:2" x14ac:dyDescent="0.25">
      <c r="A78">
        <f t="shared" si="5"/>
        <v>76</v>
      </c>
      <c r="B78" s="14">
        <f t="shared" si="6"/>
        <v>4.7374000000000001</v>
      </c>
    </row>
    <row r="79" spans="1:2" x14ac:dyDescent="0.25">
      <c r="A79">
        <f t="shared" si="5"/>
        <v>77</v>
      </c>
      <c r="B79" s="14">
        <f t="shared" si="6"/>
        <v>4.7421000000000006</v>
      </c>
    </row>
    <row r="80" spans="1:2" x14ac:dyDescent="0.25">
      <c r="A80">
        <f t="shared" si="5"/>
        <v>78</v>
      </c>
      <c r="B80" s="14">
        <f t="shared" si="6"/>
        <v>4.7468000000000004</v>
      </c>
    </row>
    <row r="81" spans="1:2" x14ac:dyDescent="0.25">
      <c r="A81">
        <f t="shared" si="5"/>
        <v>79</v>
      </c>
      <c r="B81" s="14">
        <f t="shared" si="6"/>
        <v>4.7515000000000001</v>
      </c>
    </row>
    <row r="82" spans="1:2" x14ac:dyDescent="0.25">
      <c r="A82">
        <f t="shared" si="5"/>
        <v>80</v>
      </c>
      <c r="B82" s="14">
        <f t="shared" si="6"/>
        <v>4.7562000000000006</v>
      </c>
    </row>
    <row r="83" spans="1:2" x14ac:dyDescent="0.25">
      <c r="A83">
        <f t="shared" si="5"/>
        <v>81</v>
      </c>
      <c r="B83" s="14">
        <f t="shared" si="6"/>
        <v>4.7609000000000004</v>
      </c>
    </row>
    <row r="84" spans="1:2" x14ac:dyDescent="0.25">
      <c r="A84">
        <f t="shared" si="5"/>
        <v>82</v>
      </c>
      <c r="B84" s="14">
        <f t="shared" si="6"/>
        <v>4.7656000000000001</v>
      </c>
    </row>
    <row r="85" spans="1:2" x14ac:dyDescent="0.25">
      <c r="A85">
        <f t="shared" si="5"/>
        <v>83</v>
      </c>
      <c r="B85" s="14">
        <f t="shared" si="6"/>
        <v>4.7703000000000007</v>
      </c>
    </row>
    <row r="86" spans="1:2" x14ac:dyDescent="0.25">
      <c r="A86">
        <f t="shared" si="5"/>
        <v>84</v>
      </c>
      <c r="B86" s="14">
        <f t="shared" si="6"/>
        <v>4.7750000000000004</v>
      </c>
    </row>
    <row r="87" spans="1:2" x14ac:dyDescent="0.25">
      <c r="A87">
        <f t="shared" si="5"/>
        <v>85</v>
      </c>
      <c r="B87" s="14">
        <f t="shared" si="6"/>
        <v>4.7797000000000001</v>
      </c>
    </row>
    <row r="88" spans="1:2" x14ac:dyDescent="0.25">
      <c r="A88">
        <f t="shared" si="5"/>
        <v>86</v>
      </c>
      <c r="B88" s="14">
        <f t="shared" si="6"/>
        <v>4.7844000000000007</v>
      </c>
    </row>
    <row r="89" spans="1:2" x14ac:dyDescent="0.25">
      <c r="A89">
        <f t="shared" si="5"/>
        <v>87</v>
      </c>
      <c r="B89" s="14">
        <f t="shared" si="6"/>
        <v>4.7891000000000004</v>
      </c>
    </row>
    <row r="90" spans="1:2" x14ac:dyDescent="0.25">
      <c r="A90">
        <f t="shared" si="5"/>
        <v>88</v>
      </c>
      <c r="B90" s="14">
        <f t="shared" si="6"/>
        <v>4.7938000000000001</v>
      </c>
    </row>
    <row r="91" spans="1:2" x14ac:dyDescent="0.25">
      <c r="A91">
        <f t="shared" si="5"/>
        <v>89</v>
      </c>
      <c r="B91" s="14">
        <f t="shared" si="6"/>
        <v>4.7985000000000007</v>
      </c>
    </row>
    <row r="92" spans="1:2" x14ac:dyDescent="0.25">
      <c r="A92">
        <f t="shared" si="5"/>
        <v>90</v>
      </c>
      <c r="B92" s="14">
        <f t="shared" si="6"/>
        <v>4.8032000000000004</v>
      </c>
    </row>
    <row r="93" spans="1:2" x14ac:dyDescent="0.25">
      <c r="A93">
        <f t="shared" si="5"/>
        <v>91</v>
      </c>
      <c r="B93" s="14">
        <f t="shared" si="6"/>
        <v>4.8079000000000001</v>
      </c>
    </row>
    <row r="94" spans="1:2" x14ac:dyDescent="0.25">
      <c r="A94">
        <f t="shared" si="5"/>
        <v>92</v>
      </c>
      <c r="B94" s="14">
        <f t="shared" si="6"/>
        <v>4.8126000000000007</v>
      </c>
    </row>
    <row r="95" spans="1:2" x14ac:dyDescent="0.25">
      <c r="A95">
        <f t="shared" si="5"/>
        <v>93</v>
      </c>
      <c r="B95" s="14">
        <f t="shared" si="6"/>
        <v>4.8173000000000004</v>
      </c>
    </row>
    <row r="96" spans="1:2" x14ac:dyDescent="0.25">
      <c r="A96">
        <f t="shared" si="5"/>
        <v>94</v>
      </c>
      <c r="B96" s="14">
        <f t="shared" si="6"/>
        <v>4.8220000000000001</v>
      </c>
    </row>
    <row r="97" spans="1:2" x14ac:dyDescent="0.25">
      <c r="A97">
        <f t="shared" si="5"/>
        <v>95</v>
      </c>
      <c r="B97" s="14">
        <f t="shared" si="6"/>
        <v>4.8267000000000007</v>
      </c>
    </row>
    <row r="98" spans="1:2" x14ac:dyDescent="0.25">
      <c r="A98">
        <f t="shared" si="5"/>
        <v>96</v>
      </c>
      <c r="B98" s="14">
        <f t="shared" si="6"/>
        <v>4.8314000000000004</v>
      </c>
    </row>
    <row r="99" spans="1:2" x14ac:dyDescent="0.25">
      <c r="A99">
        <f t="shared" ref="A99:A130" si="7">A98+$A$1</f>
        <v>97</v>
      </c>
      <c r="B99" s="14">
        <f t="shared" si="6"/>
        <v>4.8361000000000001</v>
      </c>
    </row>
    <row r="100" spans="1:2" x14ac:dyDescent="0.25">
      <c r="A100">
        <f t="shared" si="7"/>
        <v>98</v>
      </c>
      <c r="B100" s="14">
        <f t="shared" si="6"/>
        <v>4.8408000000000007</v>
      </c>
    </row>
    <row r="101" spans="1:2" x14ac:dyDescent="0.25">
      <c r="A101">
        <f t="shared" si="7"/>
        <v>99</v>
      </c>
      <c r="B101" s="14">
        <f t="shared" si="6"/>
        <v>4.8455000000000004</v>
      </c>
    </row>
    <row r="102" spans="1:2" x14ac:dyDescent="0.25">
      <c r="A102">
        <f t="shared" si="7"/>
        <v>100</v>
      </c>
      <c r="B102" s="14">
        <f t="shared" si="6"/>
        <v>4.8502000000000001</v>
      </c>
    </row>
    <row r="103" spans="1:2" x14ac:dyDescent="0.25">
      <c r="A103">
        <f t="shared" si="7"/>
        <v>101</v>
      </c>
      <c r="B103" s="14">
        <f t="shared" si="6"/>
        <v>4.8549000000000007</v>
      </c>
    </row>
    <row r="104" spans="1:2" x14ac:dyDescent="0.25">
      <c r="A104">
        <f t="shared" si="7"/>
        <v>102</v>
      </c>
      <c r="B104" s="14">
        <f t="shared" si="6"/>
        <v>4.8596000000000004</v>
      </c>
    </row>
    <row r="105" spans="1:2" x14ac:dyDescent="0.25">
      <c r="A105">
        <f t="shared" si="7"/>
        <v>103</v>
      </c>
      <c r="B105" s="14">
        <f t="shared" si="6"/>
        <v>4.8643000000000001</v>
      </c>
    </row>
    <row r="106" spans="1:2" x14ac:dyDescent="0.25">
      <c r="A106">
        <f t="shared" si="7"/>
        <v>104</v>
      </c>
      <c r="B106" s="14">
        <f t="shared" si="6"/>
        <v>4.8690000000000007</v>
      </c>
    </row>
    <row r="107" spans="1:2" x14ac:dyDescent="0.25">
      <c r="A107">
        <f t="shared" si="7"/>
        <v>105</v>
      </c>
      <c r="B107" s="14">
        <f t="shared" si="6"/>
        <v>4.8737000000000004</v>
      </c>
    </row>
    <row r="108" spans="1:2" x14ac:dyDescent="0.25">
      <c r="A108">
        <f t="shared" si="7"/>
        <v>106</v>
      </c>
      <c r="B108" s="14">
        <f t="shared" si="6"/>
        <v>4.8784000000000001</v>
      </c>
    </row>
    <row r="109" spans="1:2" x14ac:dyDescent="0.25">
      <c r="A109">
        <f t="shared" si="7"/>
        <v>107</v>
      </c>
      <c r="B109" s="14">
        <f t="shared" si="6"/>
        <v>4.8831000000000007</v>
      </c>
    </row>
    <row r="110" spans="1:2" x14ac:dyDescent="0.25">
      <c r="A110">
        <f t="shared" si="7"/>
        <v>108</v>
      </c>
      <c r="B110" s="14">
        <f t="shared" si="6"/>
        <v>4.8878000000000004</v>
      </c>
    </row>
    <row r="111" spans="1:2" x14ac:dyDescent="0.25">
      <c r="A111">
        <f t="shared" si="7"/>
        <v>109</v>
      </c>
      <c r="B111" s="14">
        <f t="shared" si="6"/>
        <v>4.8925000000000001</v>
      </c>
    </row>
    <row r="112" spans="1:2" x14ac:dyDescent="0.25">
      <c r="A112">
        <f t="shared" si="7"/>
        <v>110</v>
      </c>
      <c r="B112" s="14">
        <f t="shared" si="6"/>
        <v>4.8972000000000007</v>
      </c>
    </row>
    <row r="113" spans="1:2" x14ac:dyDescent="0.25">
      <c r="A113">
        <f t="shared" si="7"/>
        <v>111</v>
      </c>
      <c r="B113" s="14">
        <f t="shared" si="6"/>
        <v>4.9019000000000004</v>
      </c>
    </row>
    <row r="114" spans="1:2" x14ac:dyDescent="0.25">
      <c r="A114">
        <f t="shared" si="7"/>
        <v>112</v>
      </c>
      <c r="B114" s="14">
        <f t="shared" si="6"/>
        <v>4.9066000000000001</v>
      </c>
    </row>
    <row r="115" spans="1:2" x14ac:dyDescent="0.25">
      <c r="A115">
        <f t="shared" si="7"/>
        <v>113</v>
      </c>
      <c r="B115" s="14">
        <f t="shared" si="6"/>
        <v>4.9113000000000007</v>
      </c>
    </row>
    <row r="116" spans="1:2" x14ac:dyDescent="0.25">
      <c r="A116">
        <f t="shared" si="7"/>
        <v>114</v>
      </c>
      <c r="B116" s="14">
        <f t="shared" si="6"/>
        <v>4.9160000000000004</v>
      </c>
    </row>
    <row r="117" spans="1:2" x14ac:dyDescent="0.25">
      <c r="A117">
        <f t="shared" si="7"/>
        <v>115</v>
      </c>
      <c r="B117" s="14">
        <f t="shared" si="6"/>
        <v>4.9207000000000001</v>
      </c>
    </row>
    <row r="118" spans="1:2" x14ac:dyDescent="0.25">
      <c r="A118">
        <f t="shared" si="7"/>
        <v>116</v>
      </c>
      <c r="B118" s="14">
        <f t="shared" si="6"/>
        <v>4.9254000000000007</v>
      </c>
    </row>
    <row r="119" spans="1:2" x14ac:dyDescent="0.25">
      <c r="A119">
        <f t="shared" si="7"/>
        <v>117</v>
      </c>
      <c r="B119" s="14">
        <f t="shared" si="6"/>
        <v>4.9301000000000004</v>
      </c>
    </row>
    <row r="120" spans="1:2" x14ac:dyDescent="0.25">
      <c r="A120">
        <f t="shared" si="7"/>
        <v>118</v>
      </c>
      <c r="B120" s="14">
        <f t="shared" si="6"/>
        <v>4.9348000000000001</v>
      </c>
    </row>
    <row r="121" spans="1:2" x14ac:dyDescent="0.25">
      <c r="A121">
        <f t="shared" si="7"/>
        <v>119</v>
      </c>
      <c r="B121" s="14">
        <f t="shared" si="6"/>
        <v>4.9395000000000007</v>
      </c>
    </row>
    <row r="122" spans="1:2" x14ac:dyDescent="0.25">
      <c r="A122">
        <f t="shared" si="7"/>
        <v>120</v>
      </c>
      <c r="B122" s="14">
        <f t="shared" si="6"/>
        <v>4.9442000000000004</v>
      </c>
    </row>
    <row r="123" spans="1:2" x14ac:dyDescent="0.25">
      <c r="A123">
        <f t="shared" si="7"/>
        <v>121</v>
      </c>
      <c r="B123" s="14">
        <f t="shared" si="6"/>
        <v>4.9489000000000001</v>
      </c>
    </row>
    <row r="124" spans="1:2" x14ac:dyDescent="0.25">
      <c r="A124">
        <f t="shared" si="7"/>
        <v>122</v>
      </c>
      <c r="B124" s="14">
        <f t="shared" si="6"/>
        <v>4.9536000000000007</v>
      </c>
    </row>
    <row r="125" spans="1:2" x14ac:dyDescent="0.25">
      <c r="A125">
        <f t="shared" si="7"/>
        <v>123</v>
      </c>
      <c r="B125" s="14">
        <f t="shared" si="6"/>
        <v>4.9583000000000004</v>
      </c>
    </row>
    <row r="126" spans="1:2" x14ac:dyDescent="0.25">
      <c r="A126">
        <f t="shared" si="7"/>
        <v>124</v>
      </c>
      <c r="B126" s="14">
        <f t="shared" si="6"/>
        <v>4.9630000000000001</v>
      </c>
    </row>
    <row r="127" spans="1:2" x14ac:dyDescent="0.25">
      <c r="A127">
        <f t="shared" si="7"/>
        <v>125</v>
      </c>
      <c r="B127" s="14">
        <f t="shared" si="6"/>
        <v>4.9677000000000007</v>
      </c>
    </row>
    <row r="128" spans="1:2" x14ac:dyDescent="0.25">
      <c r="A128">
        <f t="shared" si="7"/>
        <v>126</v>
      </c>
      <c r="B128" s="14">
        <f t="shared" si="6"/>
        <v>4.9724000000000004</v>
      </c>
    </row>
    <row r="129" spans="1:2" x14ac:dyDescent="0.25">
      <c r="A129">
        <f t="shared" si="7"/>
        <v>127</v>
      </c>
      <c r="B129" s="14">
        <f t="shared" si="6"/>
        <v>4.9771000000000001</v>
      </c>
    </row>
    <row r="130" spans="1:2" x14ac:dyDescent="0.25">
      <c r="A130">
        <f t="shared" si="7"/>
        <v>128</v>
      </c>
      <c r="B130" s="14">
        <f t="shared" si="6"/>
        <v>4.9818000000000007</v>
      </c>
    </row>
    <row r="131" spans="1:2" x14ac:dyDescent="0.25">
      <c r="A131">
        <f t="shared" ref="A131:A162" si="8">A130+$A$1</f>
        <v>129</v>
      </c>
      <c r="B131" s="14">
        <f t="shared" ref="B131:B194" si="9">0.0047*$A131+4.3802</f>
        <v>4.9865000000000004</v>
      </c>
    </row>
    <row r="132" spans="1:2" x14ac:dyDescent="0.25">
      <c r="A132">
        <f t="shared" si="8"/>
        <v>130</v>
      </c>
      <c r="B132" s="14">
        <f t="shared" si="9"/>
        <v>4.9912000000000001</v>
      </c>
    </row>
    <row r="133" spans="1:2" x14ac:dyDescent="0.25">
      <c r="A133">
        <f t="shared" si="8"/>
        <v>131</v>
      </c>
      <c r="B133" s="14">
        <f t="shared" si="9"/>
        <v>4.9959000000000007</v>
      </c>
    </row>
    <row r="134" spans="1:2" x14ac:dyDescent="0.25">
      <c r="A134">
        <f t="shared" si="8"/>
        <v>132</v>
      </c>
      <c r="B134" s="14">
        <f t="shared" si="9"/>
        <v>5.0006000000000004</v>
      </c>
    </row>
    <row r="135" spans="1:2" x14ac:dyDescent="0.25">
      <c r="A135">
        <f t="shared" si="8"/>
        <v>133</v>
      </c>
      <c r="B135" s="14">
        <f t="shared" si="9"/>
        <v>5.0053000000000001</v>
      </c>
    </row>
    <row r="136" spans="1:2" x14ac:dyDescent="0.25">
      <c r="A136">
        <f t="shared" si="8"/>
        <v>134</v>
      </c>
      <c r="B136" s="14">
        <f t="shared" si="9"/>
        <v>5.0100000000000007</v>
      </c>
    </row>
    <row r="137" spans="1:2" x14ac:dyDescent="0.25">
      <c r="A137">
        <f t="shared" si="8"/>
        <v>135</v>
      </c>
      <c r="B137" s="14">
        <f t="shared" si="9"/>
        <v>5.0147000000000004</v>
      </c>
    </row>
    <row r="138" spans="1:2" x14ac:dyDescent="0.25">
      <c r="A138">
        <f t="shared" si="8"/>
        <v>136</v>
      </c>
      <c r="B138" s="14">
        <f t="shared" si="9"/>
        <v>5.0194000000000001</v>
      </c>
    </row>
    <row r="139" spans="1:2" x14ac:dyDescent="0.25">
      <c r="A139">
        <f t="shared" si="8"/>
        <v>137</v>
      </c>
      <c r="B139" s="14">
        <f t="shared" si="9"/>
        <v>5.0241000000000007</v>
      </c>
    </row>
    <row r="140" spans="1:2" x14ac:dyDescent="0.25">
      <c r="A140">
        <f t="shared" si="8"/>
        <v>138</v>
      </c>
      <c r="B140" s="14">
        <f t="shared" si="9"/>
        <v>5.0288000000000004</v>
      </c>
    </row>
    <row r="141" spans="1:2" x14ac:dyDescent="0.25">
      <c r="A141">
        <f t="shared" si="8"/>
        <v>139</v>
      </c>
      <c r="B141" s="14">
        <f t="shared" si="9"/>
        <v>5.0335000000000001</v>
      </c>
    </row>
    <row r="142" spans="1:2" x14ac:dyDescent="0.25">
      <c r="A142">
        <f t="shared" si="8"/>
        <v>140</v>
      </c>
      <c r="B142" s="14">
        <f t="shared" si="9"/>
        <v>5.0382000000000007</v>
      </c>
    </row>
    <row r="143" spans="1:2" x14ac:dyDescent="0.25">
      <c r="A143">
        <f t="shared" si="8"/>
        <v>141</v>
      </c>
      <c r="B143" s="14">
        <f t="shared" si="9"/>
        <v>5.0429000000000004</v>
      </c>
    </row>
    <row r="144" spans="1:2" x14ac:dyDescent="0.25">
      <c r="A144">
        <f t="shared" si="8"/>
        <v>142</v>
      </c>
      <c r="B144" s="14">
        <f t="shared" si="9"/>
        <v>5.0476000000000001</v>
      </c>
    </row>
    <row r="145" spans="1:2" x14ac:dyDescent="0.25">
      <c r="A145">
        <f t="shared" si="8"/>
        <v>143</v>
      </c>
      <c r="B145" s="14">
        <f t="shared" si="9"/>
        <v>5.0523000000000007</v>
      </c>
    </row>
    <row r="146" spans="1:2" x14ac:dyDescent="0.25">
      <c r="A146">
        <f t="shared" si="8"/>
        <v>144</v>
      </c>
      <c r="B146" s="14">
        <f t="shared" si="9"/>
        <v>5.0570000000000004</v>
      </c>
    </row>
    <row r="147" spans="1:2" x14ac:dyDescent="0.25">
      <c r="A147">
        <f t="shared" si="8"/>
        <v>145</v>
      </c>
      <c r="B147" s="14">
        <f t="shared" si="9"/>
        <v>5.0617000000000001</v>
      </c>
    </row>
    <row r="148" spans="1:2" x14ac:dyDescent="0.25">
      <c r="A148">
        <f t="shared" si="8"/>
        <v>146</v>
      </c>
      <c r="B148" s="14">
        <f t="shared" si="9"/>
        <v>5.0664000000000007</v>
      </c>
    </row>
    <row r="149" spans="1:2" x14ac:dyDescent="0.25">
      <c r="A149">
        <f t="shared" si="8"/>
        <v>147</v>
      </c>
      <c r="B149" s="14">
        <f t="shared" si="9"/>
        <v>5.0711000000000004</v>
      </c>
    </row>
    <row r="150" spans="1:2" x14ac:dyDescent="0.25">
      <c r="A150">
        <f t="shared" si="8"/>
        <v>148</v>
      </c>
      <c r="B150" s="14">
        <f t="shared" si="9"/>
        <v>5.0758000000000001</v>
      </c>
    </row>
    <row r="151" spans="1:2" x14ac:dyDescent="0.25">
      <c r="A151">
        <f t="shared" si="8"/>
        <v>149</v>
      </c>
      <c r="B151" s="14">
        <f t="shared" si="9"/>
        <v>5.0805000000000007</v>
      </c>
    </row>
    <row r="152" spans="1:2" x14ac:dyDescent="0.25">
      <c r="A152">
        <f t="shared" si="8"/>
        <v>150</v>
      </c>
      <c r="B152" s="14">
        <f t="shared" si="9"/>
        <v>5.0852000000000004</v>
      </c>
    </row>
    <row r="153" spans="1:2" x14ac:dyDescent="0.25">
      <c r="A153">
        <f t="shared" si="8"/>
        <v>151</v>
      </c>
      <c r="B153" s="14">
        <f t="shared" si="9"/>
        <v>5.0899000000000001</v>
      </c>
    </row>
    <row r="154" spans="1:2" x14ac:dyDescent="0.25">
      <c r="A154">
        <f t="shared" si="8"/>
        <v>152</v>
      </c>
      <c r="B154" s="14">
        <f t="shared" si="9"/>
        <v>5.0946000000000007</v>
      </c>
    </row>
    <row r="155" spans="1:2" x14ac:dyDescent="0.25">
      <c r="A155">
        <f t="shared" si="8"/>
        <v>153</v>
      </c>
      <c r="B155" s="14">
        <f t="shared" si="9"/>
        <v>5.0993000000000004</v>
      </c>
    </row>
    <row r="156" spans="1:2" x14ac:dyDescent="0.25">
      <c r="A156">
        <f t="shared" si="8"/>
        <v>154</v>
      </c>
      <c r="B156" s="14">
        <f t="shared" si="9"/>
        <v>5.1040000000000001</v>
      </c>
    </row>
    <row r="157" spans="1:2" x14ac:dyDescent="0.25">
      <c r="A157">
        <f t="shared" si="8"/>
        <v>155</v>
      </c>
      <c r="B157" s="14">
        <f t="shared" si="9"/>
        <v>5.1087000000000007</v>
      </c>
    </row>
    <row r="158" spans="1:2" x14ac:dyDescent="0.25">
      <c r="A158">
        <f t="shared" si="8"/>
        <v>156</v>
      </c>
      <c r="B158" s="14">
        <f t="shared" si="9"/>
        <v>5.1134000000000004</v>
      </c>
    </row>
    <row r="159" spans="1:2" x14ac:dyDescent="0.25">
      <c r="A159">
        <f t="shared" si="8"/>
        <v>157</v>
      </c>
      <c r="B159" s="14">
        <f t="shared" si="9"/>
        <v>5.1181000000000001</v>
      </c>
    </row>
    <row r="160" spans="1:2" x14ac:dyDescent="0.25">
      <c r="A160">
        <f t="shared" si="8"/>
        <v>158</v>
      </c>
      <c r="B160" s="14">
        <f t="shared" si="9"/>
        <v>5.1228000000000007</v>
      </c>
    </row>
    <row r="161" spans="1:2" x14ac:dyDescent="0.25">
      <c r="A161">
        <f t="shared" si="8"/>
        <v>159</v>
      </c>
      <c r="B161" s="14">
        <f t="shared" si="9"/>
        <v>5.1275000000000004</v>
      </c>
    </row>
    <row r="162" spans="1:2" x14ac:dyDescent="0.25">
      <c r="A162">
        <f t="shared" si="8"/>
        <v>160</v>
      </c>
      <c r="B162" s="14">
        <f t="shared" si="9"/>
        <v>5.1322000000000001</v>
      </c>
    </row>
    <row r="163" spans="1:2" x14ac:dyDescent="0.25">
      <c r="A163">
        <f t="shared" ref="A163:A174" si="10">A162+$A$1</f>
        <v>161</v>
      </c>
      <c r="B163" s="14">
        <f t="shared" si="9"/>
        <v>5.1369000000000007</v>
      </c>
    </row>
    <row r="164" spans="1:2" x14ac:dyDescent="0.25">
      <c r="A164">
        <f t="shared" si="10"/>
        <v>162</v>
      </c>
      <c r="B164" s="14">
        <f t="shared" si="9"/>
        <v>5.1416000000000004</v>
      </c>
    </row>
    <row r="165" spans="1:2" x14ac:dyDescent="0.25">
      <c r="A165">
        <f t="shared" si="10"/>
        <v>163</v>
      </c>
      <c r="B165" s="14">
        <f t="shared" si="9"/>
        <v>5.1463000000000001</v>
      </c>
    </row>
    <row r="166" spans="1:2" x14ac:dyDescent="0.25">
      <c r="A166">
        <f t="shared" si="10"/>
        <v>164</v>
      </c>
      <c r="B166" s="14">
        <f t="shared" si="9"/>
        <v>5.1510000000000007</v>
      </c>
    </row>
    <row r="167" spans="1:2" x14ac:dyDescent="0.25">
      <c r="A167">
        <f t="shared" si="10"/>
        <v>165</v>
      </c>
      <c r="B167" s="14">
        <f t="shared" si="9"/>
        <v>5.1557000000000004</v>
      </c>
    </row>
    <row r="168" spans="1:2" x14ac:dyDescent="0.25">
      <c r="A168">
        <f t="shared" si="10"/>
        <v>166</v>
      </c>
      <c r="B168" s="14">
        <f t="shared" si="9"/>
        <v>5.1604000000000001</v>
      </c>
    </row>
    <row r="169" spans="1:2" x14ac:dyDescent="0.25">
      <c r="A169">
        <f t="shared" si="10"/>
        <v>167</v>
      </c>
      <c r="B169" s="14">
        <f t="shared" si="9"/>
        <v>5.1651000000000007</v>
      </c>
    </row>
    <row r="170" spans="1:2" x14ac:dyDescent="0.25">
      <c r="A170">
        <f t="shared" si="10"/>
        <v>168</v>
      </c>
      <c r="B170" s="14">
        <f t="shared" si="9"/>
        <v>5.1698000000000004</v>
      </c>
    </row>
    <row r="171" spans="1:2" x14ac:dyDescent="0.25">
      <c r="A171">
        <f t="shared" si="10"/>
        <v>169</v>
      </c>
      <c r="B171" s="14">
        <f t="shared" si="9"/>
        <v>5.1745000000000001</v>
      </c>
    </row>
    <row r="172" spans="1:2" x14ac:dyDescent="0.25">
      <c r="A172">
        <f t="shared" si="10"/>
        <v>170</v>
      </c>
      <c r="B172" s="14">
        <f t="shared" si="9"/>
        <v>5.1792000000000007</v>
      </c>
    </row>
    <row r="173" spans="1:2" x14ac:dyDescent="0.25">
      <c r="A173">
        <f t="shared" si="10"/>
        <v>171</v>
      </c>
      <c r="B173" s="14">
        <f t="shared" si="9"/>
        <v>5.1839000000000004</v>
      </c>
    </row>
    <row r="174" spans="1:2" x14ac:dyDescent="0.25">
      <c r="A174">
        <f t="shared" si="10"/>
        <v>172</v>
      </c>
      <c r="B174" s="14">
        <f t="shared" si="9"/>
        <v>5.1886000000000001</v>
      </c>
    </row>
    <row r="175" spans="1:2" x14ac:dyDescent="0.25">
      <c r="A175">
        <f t="shared" ref="A175:A212" si="11">A174+$A$1</f>
        <v>173</v>
      </c>
      <c r="B175" s="14">
        <f t="shared" si="9"/>
        <v>5.1933000000000007</v>
      </c>
    </row>
    <row r="176" spans="1:2" x14ac:dyDescent="0.25">
      <c r="A176">
        <f t="shared" si="11"/>
        <v>174</v>
      </c>
      <c r="B176" s="14">
        <f t="shared" si="9"/>
        <v>5.1980000000000004</v>
      </c>
    </row>
    <row r="177" spans="1:2" x14ac:dyDescent="0.25">
      <c r="A177">
        <f t="shared" si="11"/>
        <v>175</v>
      </c>
      <c r="B177" s="14">
        <f t="shared" si="9"/>
        <v>5.2027000000000001</v>
      </c>
    </row>
    <row r="178" spans="1:2" x14ac:dyDescent="0.25">
      <c r="A178">
        <f t="shared" si="11"/>
        <v>176</v>
      </c>
      <c r="B178" s="14">
        <f t="shared" si="9"/>
        <v>5.2074000000000007</v>
      </c>
    </row>
    <row r="179" spans="1:2" x14ac:dyDescent="0.25">
      <c r="A179">
        <f t="shared" si="11"/>
        <v>177</v>
      </c>
      <c r="B179" s="14">
        <f t="shared" si="9"/>
        <v>5.2121000000000004</v>
      </c>
    </row>
    <row r="180" spans="1:2" x14ac:dyDescent="0.25">
      <c r="A180">
        <f t="shared" si="11"/>
        <v>178</v>
      </c>
      <c r="B180" s="14">
        <f t="shared" si="9"/>
        <v>5.2168000000000001</v>
      </c>
    </row>
    <row r="181" spans="1:2" x14ac:dyDescent="0.25">
      <c r="A181">
        <f t="shared" si="11"/>
        <v>179</v>
      </c>
      <c r="B181" s="14">
        <f t="shared" si="9"/>
        <v>5.2215000000000007</v>
      </c>
    </row>
    <row r="182" spans="1:2" x14ac:dyDescent="0.25">
      <c r="A182">
        <f t="shared" si="11"/>
        <v>180</v>
      </c>
      <c r="B182" s="14">
        <f t="shared" si="9"/>
        <v>5.2262000000000004</v>
      </c>
    </row>
    <row r="183" spans="1:2" x14ac:dyDescent="0.25">
      <c r="A183">
        <f t="shared" si="11"/>
        <v>181</v>
      </c>
      <c r="B183" s="14">
        <f t="shared" si="9"/>
        <v>5.2309000000000001</v>
      </c>
    </row>
    <row r="184" spans="1:2" x14ac:dyDescent="0.25">
      <c r="A184">
        <f t="shared" si="11"/>
        <v>182</v>
      </c>
      <c r="B184" s="14">
        <f t="shared" si="9"/>
        <v>5.2356000000000007</v>
      </c>
    </row>
    <row r="185" spans="1:2" x14ac:dyDescent="0.25">
      <c r="A185">
        <f t="shared" si="11"/>
        <v>183</v>
      </c>
      <c r="B185" s="14">
        <f t="shared" si="9"/>
        <v>5.2403000000000004</v>
      </c>
    </row>
    <row r="186" spans="1:2" x14ac:dyDescent="0.25">
      <c r="A186">
        <f t="shared" si="11"/>
        <v>184</v>
      </c>
      <c r="B186" s="14">
        <f t="shared" si="9"/>
        <v>5.2450000000000001</v>
      </c>
    </row>
    <row r="187" spans="1:2" x14ac:dyDescent="0.25">
      <c r="A187">
        <f t="shared" si="11"/>
        <v>185</v>
      </c>
      <c r="B187" s="14">
        <f t="shared" si="9"/>
        <v>5.2497000000000007</v>
      </c>
    </row>
    <row r="188" spans="1:2" x14ac:dyDescent="0.25">
      <c r="A188">
        <f t="shared" si="11"/>
        <v>186</v>
      </c>
      <c r="B188" s="14">
        <f t="shared" si="9"/>
        <v>5.2544000000000004</v>
      </c>
    </row>
    <row r="189" spans="1:2" x14ac:dyDescent="0.25">
      <c r="A189">
        <f t="shared" si="11"/>
        <v>187</v>
      </c>
      <c r="B189" s="14">
        <f t="shared" si="9"/>
        <v>5.2591000000000001</v>
      </c>
    </row>
    <row r="190" spans="1:2" x14ac:dyDescent="0.25">
      <c r="A190">
        <f t="shared" si="11"/>
        <v>188</v>
      </c>
      <c r="B190" s="14">
        <f t="shared" si="9"/>
        <v>5.2638000000000007</v>
      </c>
    </row>
    <row r="191" spans="1:2" x14ac:dyDescent="0.25">
      <c r="A191">
        <f t="shared" si="11"/>
        <v>189</v>
      </c>
      <c r="B191" s="14">
        <f t="shared" si="9"/>
        <v>5.2685000000000004</v>
      </c>
    </row>
    <row r="192" spans="1:2" x14ac:dyDescent="0.25">
      <c r="A192">
        <f t="shared" si="11"/>
        <v>190</v>
      </c>
      <c r="B192" s="14">
        <f t="shared" si="9"/>
        <v>5.2732000000000001</v>
      </c>
    </row>
    <row r="193" spans="1:3" x14ac:dyDescent="0.25">
      <c r="A193">
        <f t="shared" si="11"/>
        <v>191</v>
      </c>
      <c r="B193" s="14">
        <f t="shared" si="9"/>
        <v>5.2779000000000007</v>
      </c>
    </row>
    <row r="194" spans="1:3" x14ac:dyDescent="0.25">
      <c r="A194">
        <f t="shared" si="11"/>
        <v>192</v>
      </c>
      <c r="B194" s="14">
        <f t="shared" si="9"/>
        <v>5.2826000000000004</v>
      </c>
    </row>
    <row r="195" spans="1:3" x14ac:dyDescent="0.25">
      <c r="A195">
        <f t="shared" si="11"/>
        <v>193</v>
      </c>
      <c r="B195" s="14">
        <f t="shared" ref="B195:B212" si="12">0.0047*$A195+4.3802</f>
        <v>5.2873000000000001</v>
      </c>
    </row>
    <row r="196" spans="1:3" x14ac:dyDescent="0.25">
      <c r="A196">
        <f t="shared" si="11"/>
        <v>194</v>
      </c>
      <c r="B196" s="14">
        <f t="shared" si="12"/>
        <v>5.2920000000000007</v>
      </c>
    </row>
    <row r="197" spans="1:3" x14ac:dyDescent="0.25">
      <c r="A197">
        <f t="shared" si="11"/>
        <v>195</v>
      </c>
      <c r="B197" s="14">
        <f t="shared" si="12"/>
        <v>5.2967000000000004</v>
      </c>
      <c r="C197" s="15">
        <f>B202-B152</f>
        <v>0.23500000000000032</v>
      </c>
    </row>
    <row r="198" spans="1:3" x14ac:dyDescent="0.25">
      <c r="A198">
        <f t="shared" si="11"/>
        <v>196</v>
      </c>
      <c r="B198" s="14">
        <f t="shared" si="12"/>
        <v>5.3014000000000001</v>
      </c>
      <c r="C198" s="15">
        <f>B202</f>
        <v>5.3202000000000007</v>
      </c>
    </row>
    <row r="199" spans="1:3" x14ac:dyDescent="0.25">
      <c r="A199">
        <f t="shared" si="11"/>
        <v>197</v>
      </c>
      <c r="B199" s="14">
        <f t="shared" si="12"/>
        <v>5.3061000000000007</v>
      </c>
      <c r="C199" s="16">
        <f>C197/C198</f>
        <v>4.4171271756700929E-2</v>
      </c>
    </row>
    <row r="200" spans="1:3" x14ac:dyDescent="0.25">
      <c r="A200">
        <f t="shared" si="11"/>
        <v>198</v>
      </c>
      <c r="B200" s="14">
        <f t="shared" si="12"/>
        <v>5.3108000000000004</v>
      </c>
    </row>
    <row r="201" spans="1:3" x14ac:dyDescent="0.25">
      <c r="A201">
        <f t="shared" si="11"/>
        <v>199</v>
      </c>
      <c r="B201" s="14">
        <f t="shared" si="12"/>
        <v>5.3155000000000001</v>
      </c>
    </row>
    <row r="202" spans="1:3" x14ac:dyDescent="0.25">
      <c r="A202">
        <f t="shared" si="11"/>
        <v>200</v>
      </c>
      <c r="B202" s="14">
        <f t="shared" si="12"/>
        <v>5.3202000000000007</v>
      </c>
    </row>
    <row r="203" spans="1:3" x14ac:dyDescent="0.25">
      <c r="A203">
        <f t="shared" si="11"/>
        <v>201</v>
      </c>
      <c r="B203" s="14">
        <f t="shared" si="12"/>
        <v>5.3249000000000004</v>
      </c>
    </row>
    <row r="204" spans="1:3" x14ac:dyDescent="0.25">
      <c r="A204">
        <f t="shared" si="11"/>
        <v>202</v>
      </c>
      <c r="B204" s="14">
        <f t="shared" si="12"/>
        <v>5.3296000000000001</v>
      </c>
    </row>
    <row r="205" spans="1:3" x14ac:dyDescent="0.25">
      <c r="A205">
        <f t="shared" si="11"/>
        <v>203</v>
      </c>
      <c r="B205" s="14">
        <f t="shared" si="12"/>
        <v>5.3343000000000007</v>
      </c>
    </row>
    <row r="206" spans="1:3" x14ac:dyDescent="0.25">
      <c r="A206">
        <f t="shared" si="11"/>
        <v>204</v>
      </c>
      <c r="B206" s="14">
        <f t="shared" si="12"/>
        <v>5.3390000000000004</v>
      </c>
    </row>
    <row r="207" spans="1:3" x14ac:dyDescent="0.25">
      <c r="A207">
        <f t="shared" si="11"/>
        <v>205</v>
      </c>
      <c r="B207" s="14">
        <f t="shared" si="12"/>
        <v>5.3437000000000001</v>
      </c>
    </row>
    <row r="208" spans="1:3" x14ac:dyDescent="0.25">
      <c r="A208">
        <f t="shared" si="11"/>
        <v>206</v>
      </c>
      <c r="B208" s="14">
        <f t="shared" si="12"/>
        <v>5.3484000000000007</v>
      </c>
    </row>
    <row r="209" spans="1:2" x14ac:dyDescent="0.25">
      <c r="A209">
        <f t="shared" si="11"/>
        <v>207</v>
      </c>
      <c r="B209" s="14">
        <f t="shared" si="12"/>
        <v>5.3531000000000004</v>
      </c>
    </row>
    <row r="210" spans="1:2" x14ac:dyDescent="0.25">
      <c r="A210">
        <f t="shared" si="11"/>
        <v>208</v>
      </c>
      <c r="B210" s="14">
        <f t="shared" si="12"/>
        <v>5.3578000000000001</v>
      </c>
    </row>
    <row r="211" spans="1:2" x14ac:dyDescent="0.25">
      <c r="A211">
        <f t="shared" si="11"/>
        <v>209</v>
      </c>
      <c r="B211" s="14">
        <f t="shared" si="12"/>
        <v>5.3625000000000007</v>
      </c>
    </row>
    <row r="212" spans="1:2" x14ac:dyDescent="0.25">
      <c r="A212">
        <f t="shared" si="11"/>
        <v>210</v>
      </c>
      <c r="B212" s="14">
        <f t="shared" si="12"/>
        <v>5.3672000000000004</v>
      </c>
    </row>
  </sheetData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9BEFC-3F65-4B36-94DB-1F4B29E9E734}">
  <dimension ref="A1:S51"/>
  <sheetViews>
    <sheetView showGridLines="0" zoomScale="85" zoomScaleNormal="85" workbookViewId="0"/>
  </sheetViews>
  <sheetFormatPr defaultRowHeight="15" x14ac:dyDescent="0.25"/>
  <cols>
    <col min="1" max="1" width="10.7109375" bestFit="1" customWidth="1"/>
    <col min="2" max="2" width="35.140625" bestFit="1" customWidth="1"/>
    <col min="3" max="3" width="26.5703125" bestFit="1" customWidth="1"/>
    <col min="4" max="4" width="26.5703125" customWidth="1"/>
    <col min="5" max="5" width="31.5703125" bestFit="1" customWidth="1"/>
    <col min="6" max="6" width="30.5703125" bestFit="1" customWidth="1"/>
    <col min="7" max="7" width="35" bestFit="1" customWidth="1"/>
    <col min="8" max="8" width="29.140625" bestFit="1" customWidth="1"/>
    <col min="9" max="9" width="17.7109375" customWidth="1"/>
    <col min="10" max="10" width="38.28515625" bestFit="1" customWidth="1"/>
    <col min="11" max="11" width="21.5703125" bestFit="1" customWidth="1"/>
  </cols>
  <sheetData>
    <row r="1" spans="1:12" x14ac:dyDescent="0.25">
      <c r="A1" t="s">
        <v>19</v>
      </c>
      <c r="B1" t="s">
        <v>20</v>
      </c>
      <c r="C1" t="s">
        <v>10</v>
      </c>
      <c r="D1" t="s">
        <v>54</v>
      </c>
      <c r="E1" t="s">
        <v>4</v>
      </c>
      <c r="F1" t="s">
        <v>53</v>
      </c>
      <c r="G1" t="s">
        <v>11</v>
      </c>
      <c r="H1" t="s">
        <v>21</v>
      </c>
      <c r="I1" t="s">
        <v>22</v>
      </c>
      <c r="J1" t="s">
        <v>21</v>
      </c>
      <c r="K1" t="s">
        <v>56</v>
      </c>
    </row>
    <row r="2" spans="1:12" x14ac:dyDescent="0.25">
      <c r="A2" s="6">
        <v>43624</v>
      </c>
      <c r="B2" s="24">
        <v>22467</v>
      </c>
      <c r="C2" s="24">
        <v>106806.366666666</v>
      </c>
      <c r="D2" s="26">
        <f>C2/B2</f>
        <v>4.7539220486342639</v>
      </c>
      <c r="E2" s="24">
        <v>348362.94999999902</v>
      </c>
      <c r="F2" s="26">
        <f>E2/B2</f>
        <v>15.505539235322875</v>
      </c>
      <c r="G2" s="24">
        <v>106809.55</v>
      </c>
      <c r="H2" t="s">
        <v>23</v>
      </c>
      <c r="I2" t="s">
        <v>24</v>
      </c>
      <c r="J2" s="31">
        <v>43623.970833333333</v>
      </c>
      <c r="K2" s="31">
        <v>43625.041666666664</v>
      </c>
    </row>
    <row r="3" spans="1:12" x14ac:dyDescent="0.25">
      <c r="A3" s="6">
        <v>43731</v>
      </c>
      <c r="B3" s="24">
        <v>21721</v>
      </c>
      <c r="C3" s="24">
        <v>144467.94999999899</v>
      </c>
      <c r="D3" s="26">
        <f t="shared" ref="D3:D16" si="0">C3/B3</f>
        <v>6.6510726946272731</v>
      </c>
      <c r="E3" s="24">
        <v>420896.616666666</v>
      </c>
      <c r="F3" s="26">
        <f t="shared" ref="F3:F16" si="1">E3/B3</f>
        <v>19.377405122538832</v>
      </c>
      <c r="G3" s="24">
        <v>121850.47</v>
      </c>
      <c r="H3" t="s">
        <v>25</v>
      </c>
      <c r="I3" t="s">
        <v>26</v>
      </c>
      <c r="J3" s="31">
        <v>43731.42083333333</v>
      </c>
      <c r="K3" s="31">
        <v>43731.956250000003</v>
      </c>
      <c r="L3" s="32"/>
    </row>
    <row r="4" spans="1:12" x14ac:dyDescent="0.25">
      <c r="A4" s="6">
        <v>43733</v>
      </c>
      <c r="B4" s="24">
        <v>49101</v>
      </c>
      <c r="C4" s="24">
        <v>283309.83333333302</v>
      </c>
      <c r="D4" s="26">
        <f t="shared" si="0"/>
        <v>5.7699401913063486</v>
      </c>
      <c r="E4" s="24">
        <v>726222.6</v>
      </c>
      <c r="F4" s="26">
        <f t="shared" si="1"/>
        <v>14.790383087920816</v>
      </c>
      <c r="G4" s="24">
        <v>240897.25999999899</v>
      </c>
      <c r="H4" t="s">
        <v>27</v>
      </c>
      <c r="I4" t="s">
        <v>28</v>
      </c>
      <c r="J4" s="31">
        <v>43732.823611111111</v>
      </c>
      <c r="K4" s="31">
        <v>43733.261805555558</v>
      </c>
      <c r="L4" s="32"/>
    </row>
    <row r="5" spans="1:12" x14ac:dyDescent="0.25">
      <c r="A5" s="6">
        <v>43743</v>
      </c>
      <c r="B5" s="24">
        <v>11609</v>
      </c>
      <c r="C5" s="24">
        <v>42951</v>
      </c>
      <c r="D5" s="26">
        <f t="shared" si="0"/>
        <v>3.6998018778533894</v>
      </c>
      <c r="E5" s="24">
        <v>164933.38333333301</v>
      </c>
      <c r="F5" s="26">
        <f t="shared" si="1"/>
        <v>14.207372153788699</v>
      </c>
      <c r="G5" s="24">
        <v>42947.519999999997</v>
      </c>
      <c r="H5" t="s">
        <v>29</v>
      </c>
      <c r="I5" t="s">
        <v>30</v>
      </c>
      <c r="J5" s="31">
        <v>43743.62777777778</v>
      </c>
      <c r="K5" s="31">
        <v>43744.070833333331</v>
      </c>
      <c r="L5" s="32"/>
    </row>
    <row r="6" spans="1:12" x14ac:dyDescent="0.25">
      <c r="A6" s="6">
        <v>43747</v>
      </c>
      <c r="B6" s="24">
        <v>735405</v>
      </c>
      <c r="C6" s="24">
        <v>6514865.5333334599</v>
      </c>
      <c r="D6" s="26">
        <f t="shared" si="0"/>
        <v>8.8588812060476343</v>
      </c>
      <c r="E6" s="24">
        <v>27578877.533332799</v>
      </c>
      <c r="F6" s="26">
        <f t="shared" si="1"/>
        <v>37.501618201307849</v>
      </c>
      <c r="G6" s="24">
        <v>3803745.3799995999</v>
      </c>
      <c r="H6" t="s">
        <v>31</v>
      </c>
      <c r="I6" t="s">
        <v>32</v>
      </c>
      <c r="J6" s="31">
        <v>43746.545138888891</v>
      </c>
      <c r="K6" s="31">
        <v>43749.332638888889</v>
      </c>
      <c r="L6" s="32"/>
    </row>
    <row r="7" spans="1:12" x14ac:dyDescent="0.25">
      <c r="A7" s="6">
        <v>43761</v>
      </c>
      <c r="B7" s="24">
        <v>178809</v>
      </c>
      <c r="C7" s="24">
        <v>1043951.98333333</v>
      </c>
      <c r="D7" s="26">
        <f t="shared" si="0"/>
        <v>5.838363747536925</v>
      </c>
      <c r="E7" s="24">
        <v>4585767.5666666701</v>
      </c>
      <c r="F7" s="26">
        <f t="shared" si="1"/>
        <v>25.646178697194607</v>
      </c>
      <c r="G7" s="24">
        <v>863979.54000000097</v>
      </c>
      <c r="H7" t="s">
        <v>33</v>
      </c>
      <c r="I7" t="s">
        <v>34</v>
      </c>
      <c r="J7" s="31">
        <v>43761.301388888889</v>
      </c>
      <c r="K7" s="31">
        <v>43763.208333333336</v>
      </c>
      <c r="L7" s="32"/>
    </row>
    <row r="8" spans="1:12" x14ac:dyDescent="0.25">
      <c r="A8" s="6">
        <v>43764</v>
      </c>
      <c r="B8" s="24">
        <v>967705</v>
      </c>
      <c r="C8" s="24">
        <v>11080182.699999999</v>
      </c>
      <c r="D8" s="26">
        <f t="shared" si="0"/>
        <v>11.449959130106798</v>
      </c>
      <c r="E8" s="24">
        <v>56929333.616668597</v>
      </c>
      <c r="F8" s="26">
        <f t="shared" si="1"/>
        <v>58.829223385916777</v>
      </c>
      <c r="G8" s="24">
        <v>7846227.6799996505</v>
      </c>
      <c r="H8" t="s">
        <v>35</v>
      </c>
      <c r="I8" t="s">
        <v>36</v>
      </c>
      <c r="J8" s="31">
        <v>43764.05972222222</v>
      </c>
      <c r="K8" s="31">
        <v>43768.319444444445</v>
      </c>
      <c r="L8" s="32"/>
    </row>
    <row r="9" spans="1:12" x14ac:dyDescent="0.25">
      <c r="A9" s="6">
        <v>43789</v>
      </c>
      <c r="B9" s="24">
        <v>49202</v>
      </c>
      <c r="C9" s="24">
        <v>473419.34999999899</v>
      </c>
      <c r="D9" s="26">
        <f t="shared" si="0"/>
        <v>9.6219533758790092</v>
      </c>
      <c r="E9" s="24">
        <v>1132939.8999999899</v>
      </c>
      <c r="F9" s="26">
        <f t="shared" si="1"/>
        <v>23.026297711474939</v>
      </c>
      <c r="G9" s="24">
        <v>173451.889999999</v>
      </c>
      <c r="H9" t="s">
        <v>37</v>
      </c>
      <c r="I9" t="s">
        <v>38</v>
      </c>
      <c r="J9" s="31">
        <v>43788.930555555555</v>
      </c>
      <c r="K9" s="31">
        <v>43789.755555555559</v>
      </c>
      <c r="L9" s="32"/>
    </row>
    <row r="10" spans="1:12" x14ac:dyDescent="0.25">
      <c r="A10" s="6">
        <v>44081</v>
      </c>
      <c r="B10" s="24">
        <v>168581</v>
      </c>
      <c r="C10" s="24">
        <v>1753541.76999999</v>
      </c>
      <c r="D10" s="26">
        <f t="shared" si="0"/>
        <v>10.401775822898133</v>
      </c>
      <c r="E10" s="24">
        <v>6110814.6008333704</v>
      </c>
      <c r="F10" s="26">
        <f t="shared" si="1"/>
        <v>36.248536910051371</v>
      </c>
      <c r="G10" s="24">
        <v>1298709.93666666</v>
      </c>
      <c r="H10" t="s">
        <v>39</v>
      </c>
      <c r="I10" t="s">
        <v>40</v>
      </c>
      <c r="J10" s="31">
        <v>44080.892361111109</v>
      </c>
      <c r="K10" s="31">
        <v>44083.196527777778</v>
      </c>
      <c r="L10" s="32"/>
    </row>
    <row r="11" spans="1:12" x14ac:dyDescent="0.25">
      <c r="A11" s="6">
        <v>44101</v>
      </c>
      <c r="B11" s="24">
        <v>64294</v>
      </c>
      <c r="C11" s="24">
        <v>301932.81666666601</v>
      </c>
      <c r="D11" s="26">
        <f t="shared" si="0"/>
        <v>4.6961274250577976</v>
      </c>
      <c r="E11" s="24">
        <v>1429749.0166666601</v>
      </c>
      <c r="F11" s="26">
        <f t="shared" si="1"/>
        <v>22.237674070156782</v>
      </c>
      <c r="G11" s="24">
        <v>286492.33333333302</v>
      </c>
      <c r="H11" t="s">
        <v>41</v>
      </c>
      <c r="I11" t="s">
        <v>42</v>
      </c>
      <c r="J11" s="31">
        <v>44100.136805555558</v>
      </c>
      <c r="K11" s="31">
        <v>44102.195833333331</v>
      </c>
      <c r="L11" s="32"/>
    </row>
    <row r="12" spans="1:12" x14ac:dyDescent="0.25">
      <c r="A12" s="6">
        <v>44118</v>
      </c>
      <c r="B12" s="24">
        <v>40573</v>
      </c>
      <c r="C12" s="24">
        <v>208429.39472222101</v>
      </c>
      <c r="D12" s="26">
        <f t="shared" si="0"/>
        <v>5.1371452621748706</v>
      </c>
      <c r="E12" s="24">
        <v>1498219.82138888</v>
      </c>
      <c r="F12" s="26">
        <f t="shared" si="1"/>
        <v>36.926523091437161</v>
      </c>
      <c r="G12" s="24">
        <v>188535.72916666599</v>
      </c>
      <c r="H12" t="s">
        <v>43</v>
      </c>
      <c r="I12" t="s">
        <v>44</v>
      </c>
      <c r="J12" s="31">
        <v>44117.43472222222</v>
      </c>
      <c r="K12" s="31">
        <v>44120.231249999997</v>
      </c>
      <c r="L12" s="32"/>
    </row>
    <row r="13" spans="1:12" x14ac:dyDescent="0.25">
      <c r="A13" s="6">
        <v>44125</v>
      </c>
      <c r="B13" s="24">
        <v>30153</v>
      </c>
      <c r="C13" s="24">
        <v>226003.052222222</v>
      </c>
      <c r="D13" s="26">
        <f t="shared" si="0"/>
        <v>7.4952095055955299</v>
      </c>
      <c r="E13" s="24">
        <v>560193.635555555</v>
      </c>
      <c r="F13" s="26">
        <f t="shared" si="1"/>
        <v>18.578371490583191</v>
      </c>
      <c r="G13" s="24">
        <v>145145.35222222199</v>
      </c>
      <c r="H13" t="s">
        <v>45</v>
      </c>
      <c r="I13" t="s">
        <v>46</v>
      </c>
      <c r="J13" s="31">
        <v>44125.439583333333</v>
      </c>
      <c r="K13" s="31">
        <v>44127.109722222223</v>
      </c>
      <c r="L13" s="32"/>
    </row>
    <row r="14" spans="1:12" x14ac:dyDescent="0.25">
      <c r="A14" s="6">
        <v>44129</v>
      </c>
      <c r="B14" s="24">
        <v>345467</v>
      </c>
      <c r="C14" s="24">
        <v>3143352.5127778202</v>
      </c>
      <c r="D14" s="26">
        <f t="shared" si="0"/>
        <v>9.0988502889648508</v>
      </c>
      <c r="E14" s="24">
        <v>12664835.8752778</v>
      </c>
      <c r="F14" s="26">
        <f t="shared" si="1"/>
        <v>36.660045316275649</v>
      </c>
      <c r="G14" s="24">
        <v>2072292.06444447</v>
      </c>
      <c r="H14" t="s">
        <v>47</v>
      </c>
      <c r="I14" t="s">
        <v>48</v>
      </c>
      <c r="J14" s="31">
        <v>44129.125</v>
      </c>
      <c r="K14" s="31">
        <v>44131.275694444441</v>
      </c>
      <c r="L14" s="32"/>
    </row>
    <row r="15" spans="1:12" x14ac:dyDescent="0.25">
      <c r="A15" s="6">
        <v>44168</v>
      </c>
      <c r="B15" s="24">
        <v>617</v>
      </c>
      <c r="C15" s="24">
        <v>2609.7166666666599</v>
      </c>
      <c r="D15" s="26">
        <f t="shared" si="0"/>
        <v>4.229686655861685</v>
      </c>
      <c r="E15" s="24">
        <v>12875.3499999999</v>
      </c>
      <c r="F15" s="26">
        <f t="shared" si="1"/>
        <v>20.867666126417991</v>
      </c>
      <c r="G15" s="24">
        <v>2609.7166666666599</v>
      </c>
      <c r="H15" t="s">
        <v>49</v>
      </c>
      <c r="I15" t="s">
        <v>50</v>
      </c>
      <c r="J15" s="31">
        <v>44167.406944444447</v>
      </c>
      <c r="K15" s="31">
        <v>44168.155555555553</v>
      </c>
      <c r="L15" s="32"/>
    </row>
    <row r="16" spans="1:12" x14ac:dyDescent="0.25">
      <c r="A16" s="6">
        <v>44214</v>
      </c>
      <c r="B16" s="24">
        <v>5099</v>
      </c>
      <c r="C16" s="24">
        <v>247969.060833333</v>
      </c>
      <c r="D16" s="26">
        <f t="shared" si="0"/>
        <v>48.630919951624435</v>
      </c>
      <c r="E16" s="24">
        <v>347470.13638888899</v>
      </c>
      <c r="F16" s="26">
        <f t="shared" si="1"/>
        <v>68.144761009784077</v>
      </c>
      <c r="G16" s="24">
        <v>112159.66083333299</v>
      </c>
      <c r="H16" t="s">
        <v>51</v>
      </c>
      <c r="I16" t="s">
        <v>52</v>
      </c>
      <c r="J16" s="31">
        <v>44214.626388888886</v>
      </c>
      <c r="K16" s="31">
        <v>44215.848611111112</v>
      </c>
      <c r="L16" s="32"/>
    </row>
    <row r="20" spans="3:10" x14ac:dyDescent="0.25">
      <c r="C20" s="28"/>
      <c r="D20" s="28" t="s">
        <v>64</v>
      </c>
      <c r="E20" s="28" t="s">
        <v>61</v>
      </c>
      <c r="F20" s="28" t="s">
        <v>62</v>
      </c>
      <c r="G20" s="28" t="s">
        <v>63</v>
      </c>
      <c r="I20" s="28" t="s">
        <v>57</v>
      </c>
      <c r="J20" s="28" t="s">
        <v>58</v>
      </c>
    </row>
    <row r="21" spans="3:10" x14ac:dyDescent="0.25">
      <c r="C21" s="3">
        <v>43747</v>
      </c>
      <c r="D21" s="29">
        <v>26798781</v>
      </c>
      <c r="E21" s="29">
        <v>420703</v>
      </c>
      <c r="F21" s="29">
        <f>D21/E21</f>
        <v>63.699999762302625</v>
      </c>
      <c r="G21" s="29">
        <f>F21*$G$32</f>
        <v>22.750960379768525</v>
      </c>
      <c r="I21" s="29">
        <f>(($J10-$K10)*-24)</f>
        <v>55.300000000046566</v>
      </c>
      <c r="J21" s="44">
        <f>(($K10-$J10)*24)*$B10</f>
        <v>9322529.3000078499</v>
      </c>
    </row>
    <row r="22" spans="3:10" x14ac:dyDescent="0.25">
      <c r="C22" s="3">
        <v>43761</v>
      </c>
      <c r="D22" s="29">
        <v>12323188</v>
      </c>
      <c r="E22" s="29">
        <v>269654</v>
      </c>
      <c r="F22" s="29">
        <f t="shared" ref="F22:F30" si="2">D22/E22</f>
        <v>45.700000741691206</v>
      </c>
      <c r="G22" s="29">
        <f t="shared" ref="G22:G30" si="3">F22*$G$32</f>
        <v>16.322117898105706</v>
      </c>
      <c r="I22" s="29">
        <f t="shared" ref="I22:I26" si="4">(($J11-$K11)*-24)</f>
        <v>49.416666666569654</v>
      </c>
      <c r="J22" s="44">
        <f t="shared" ref="J22:J26" si="5">(($K11-$J11)*24)*$B11</f>
        <v>3177195.1666604294</v>
      </c>
    </row>
    <row r="23" spans="3:10" x14ac:dyDescent="0.25">
      <c r="C23" s="3">
        <v>43764</v>
      </c>
      <c r="D23" s="29">
        <v>39388511</v>
      </c>
      <c r="E23" s="29">
        <v>808799</v>
      </c>
      <c r="F23" s="29">
        <f t="shared" si="2"/>
        <v>48.699999629079663</v>
      </c>
      <c r="G23" s="29">
        <f t="shared" si="3"/>
        <v>17.393591305970869</v>
      </c>
      <c r="I23" s="29">
        <f t="shared" si="4"/>
        <v>67.116666666639503</v>
      </c>
      <c r="J23" s="44">
        <f t="shared" si="5"/>
        <v>2723124.5166655644</v>
      </c>
    </row>
    <row r="24" spans="3:10" x14ac:dyDescent="0.25">
      <c r="C24" s="3">
        <v>43767</v>
      </c>
      <c r="D24" s="29">
        <v>23145398</v>
      </c>
      <c r="E24" s="29">
        <v>431013</v>
      </c>
      <c r="F24" s="29">
        <f t="shared" si="2"/>
        <v>53.699999767988437</v>
      </c>
      <c r="G24" s="29">
        <f t="shared" si="3"/>
        <v>19.17938103098858</v>
      </c>
      <c r="I24" s="29">
        <f t="shared" si="4"/>
        <v>40.083333333372138</v>
      </c>
      <c r="J24" s="44">
        <f t="shared" si="5"/>
        <v>1208632.7500011702</v>
      </c>
    </row>
    <row r="25" spans="3:10" x14ac:dyDescent="0.25">
      <c r="C25" s="3">
        <v>44081</v>
      </c>
      <c r="D25" s="29">
        <v>25896851</v>
      </c>
      <c r="E25" s="29">
        <v>168581</v>
      </c>
      <c r="F25" s="29">
        <f t="shared" si="2"/>
        <v>153.61666498597114</v>
      </c>
      <c r="G25" s="29">
        <f t="shared" si="3"/>
        <v>54.865410860429648</v>
      </c>
      <c r="I25" s="29">
        <f t="shared" si="4"/>
        <v>51.616666666581295</v>
      </c>
      <c r="J25" s="44">
        <f t="shared" si="5"/>
        <v>17831854.983303841</v>
      </c>
    </row>
    <row r="26" spans="3:10" x14ac:dyDescent="0.25">
      <c r="C26" s="3">
        <v>44100</v>
      </c>
      <c r="D26" s="29">
        <v>2443172</v>
      </c>
      <c r="E26" s="29">
        <v>64294</v>
      </c>
      <c r="F26" s="29">
        <f t="shared" si="2"/>
        <v>38</v>
      </c>
      <c r="G26" s="29">
        <f t="shared" si="3"/>
        <v>13.572001533080583</v>
      </c>
      <c r="I26" s="29">
        <f t="shared" si="4"/>
        <v>17.966666666558012</v>
      </c>
      <c r="J26" s="44">
        <f t="shared" si="5"/>
        <v>11085.433333266294</v>
      </c>
    </row>
    <row r="27" spans="3:10" x14ac:dyDescent="0.25">
      <c r="C27" s="3">
        <v>44118</v>
      </c>
      <c r="D27" s="29">
        <v>3610997</v>
      </c>
      <c r="E27" s="29">
        <v>40573</v>
      </c>
      <c r="F27" s="29">
        <f t="shared" si="2"/>
        <v>89</v>
      </c>
      <c r="G27" s="29">
        <f t="shared" si="3"/>
        <v>31.78705622221505</v>
      </c>
    </row>
    <row r="28" spans="3:10" x14ac:dyDescent="0.25">
      <c r="C28" s="3">
        <v>44125</v>
      </c>
      <c r="D28" s="29">
        <v>1387038</v>
      </c>
      <c r="E28" s="29">
        <v>30153</v>
      </c>
      <c r="F28" s="29">
        <f t="shared" si="2"/>
        <v>46</v>
      </c>
      <c r="G28" s="29">
        <f t="shared" si="3"/>
        <v>16.429265013729125</v>
      </c>
    </row>
    <row r="29" spans="3:10" x14ac:dyDescent="0.25">
      <c r="C29" s="3">
        <v>44129</v>
      </c>
      <c r="D29" s="29">
        <v>29019228</v>
      </c>
      <c r="E29" s="29">
        <v>345467</v>
      </c>
      <c r="F29" s="29">
        <f t="shared" si="2"/>
        <v>84</v>
      </c>
      <c r="G29" s="29">
        <f t="shared" si="3"/>
        <v>30.00126654680971</v>
      </c>
    </row>
    <row r="30" spans="3:10" x14ac:dyDescent="0.25">
      <c r="C30" s="3">
        <v>44168</v>
      </c>
      <c r="D30" s="29">
        <v>14808</v>
      </c>
      <c r="E30" s="29">
        <v>617</v>
      </c>
      <c r="F30" s="29">
        <f t="shared" si="2"/>
        <v>24</v>
      </c>
      <c r="G30" s="29">
        <f t="shared" si="3"/>
        <v>8.5717904419456303</v>
      </c>
      <c r="I30" s="39" t="s">
        <v>2</v>
      </c>
      <c r="J30" s="39" t="s">
        <v>60</v>
      </c>
    </row>
    <row r="31" spans="3:10" x14ac:dyDescent="0.25">
      <c r="E31" s="33"/>
      <c r="F31" s="34"/>
      <c r="G31" s="33"/>
      <c r="I31" s="37">
        <v>43747</v>
      </c>
      <c r="J31" s="38">
        <v>2443</v>
      </c>
    </row>
    <row r="32" spans="3:10" x14ac:dyDescent="0.25">
      <c r="E32" s="33"/>
      <c r="F32" s="27" t="s">
        <v>55</v>
      </c>
      <c r="G32" s="30">
        <v>0.35715793508106797</v>
      </c>
      <c r="I32" s="37">
        <v>43761</v>
      </c>
      <c r="J32" s="38">
        <v>642</v>
      </c>
    </row>
    <row r="33" spans="4:19" x14ac:dyDescent="0.25">
      <c r="I33" s="37">
        <v>43764</v>
      </c>
      <c r="J33" s="38">
        <v>3702</v>
      </c>
      <c r="N33" s="6"/>
      <c r="O33" s="6"/>
      <c r="P33" s="6"/>
      <c r="Q33" s="6"/>
      <c r="R33" s="6"/>
    </row>
    <row r="34" spans="4:19" x14ac:dyDescent="0.25">
      <c r="D34" s="24"/>
      <c r="I34" s="37">
        <v>43767</v>
      </c>
      <c r="J34" s="38">
        <v>2865</v>
      </c>
    </row>
    <row r="35" spans="4:19" x14ac:dyDescent="0.25">
      <c r="I35" s="37">
        <v>44081</v>
      </c>
      <c r="J35" s="38">
        <v>1939</v>
      </c>
    </row>
    <row r="36" spans="4:19" x14ac:dyDescent="0.25">
      <c r="I36" s="37">
        <v>44100</v>
      </c>
      <c r="J36" s="38">
        <v>221</v>
      </c>
      <c r="S36" s="35"/>
    </row>
    <row r="37" spans="4:19" x14ac:dyDescent="0.25">
      <c r="I37" s="37">
        <v>44118</v>
      </c>
      <c r="J37" s="38">
        <v>166</v>
      </c>
    </row>
    <row r="38" spans="4:19" x14ac:dyDescent="0.25">
      <c r="I38" s="37">
        <v>44125</v>
      </c>
      <c r="J38" s="38">
        <v>173</v>
      </c>
    </row>
    <row r="39" spans="4:19" x14ac:dyDescent="0.25">
      <c r="D39" s="40"/>
      <c r="I39" s="37">
        <v>44129</v>
      </c>
      <c r="J39" s="38">
        <v>1249</v>
      </c>
    </row>
    <row r="40" spans="4:19" x14ac:dyDescent="0.25">
      <c r="I40" s="37">
        <v>44168</v>
      </c>
      <c r="J40" s="38">
        <v>0</v>
      </c>
    </row>
    <row r="41" spans="4:19" x14ac:dyDescent="0.25">
      <c r="I41" s="36" t="s">
        <v>59</v>
      </c>
      <c r="J41" s="38">
        <f>SUM(J31:J40)</f>
        <v>13400</v>
      </c>
      <c r="K41" s="35"/>
    </row>
    <row r="49" spans="2:5" x14ac:dyDescent="0.25">
      <c r="E49" s="6"/>
    </row>
    <row r="51" spans="2:5" x14ac:dyDescent="0.25">
      <c r="B51" s="6"/>
      <c r="C51" s="6"/>
      <c r="D51" s="6"/>
    </row>
  </sheetData>
  <autoFilter ref="A1:I1" xr:uid="{5397245A-7012-4FE7-8F57-7B6A9EE94D79}">
    <sortState xmlns:xlrd2="http://schemas.microsoft.com/office/spreadsheetml/2017/richdata2" ref="A2:J16">
      <sortCondition ref="A1"/>
    </sortState>
  </autoFilter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856A1-5466-47B1-A7F0-5495EDDD82E6}">
  <dimension ref="B2:M19"/>
  <sheetViews>
    <sheetView showGridLines="0" zoomScale="90" zoomScaleNormal="90" workbookViewId="0">
      <selection activeCell="C12" sqref="C12"/>
    </sheetView>
  </sheetViews>
  <sheetFormatPr defaultRowHeight="15" x14ac:dyDescent="0.25"/>
  <cols>
    <col min="2" max="2" width="11.5703125" bestFit="1" customWidth="1"/>
    <col min="3" max="3" width="25" bestFit="1" customWidth="1"/>
    <col min="4" max="4" width="25" customWidth="1"/>
    <col min="5" max="5" width="39.7109375" bestFit="1" customWidth="1"/>
    <col min="6" max="6" width="49" bestFit="1" customWidth="1"/>
    <col min="7" max="7" width="9.140625" customWidth="1"/>
    <col min="8" max="8" width="12.140625" customWidth="1"/>
    <col min="9" max="12" width="9.140625" customWidth="1"/>
    <col min="13" max="13" width="12.140625" customWidth="1"/>
    <col min="14" max="16" width="9.140625" customWidth="1"/>
  </cols>
  <sheetData>
    <row r="2" spans="2:13" x14ac:dyDescent="0.25">
      <c r="C2" t="s">
        <v>0</v>
      </c>
      <c r="D2" t="s">
        <v>1</v>
      </c>
    </row>
    <row r="3" spans="2:13" x14ac:dyDescent="0.25">
      <c r="B3" s="1" t="s">
        <v>2</v>
      </c>
      <c r="C3" s="1" t="s">
        <v>3</v>
      </c>
      <c r="D3" s="2" t="s">
        <v>4</v>
      </c>
      <c r="E3" s="1" t="s">
        <v>8</v>
      </c>
      <c r="F3" s="2" t="s">
        <v>9</v>
      </c>
    </row>
    <row r="4" spans="2:13" x14ac:dyDescent="0.25">
      <c r="B4" s="3">
        <v>43624</v>
      </c>
      <c r="C4" s="4">
        <v>22467</v>
      </c>
      <c r="D4" s="4">
        <v>348362.94999999902</v>
      </c>
      <c r="E4" s="5">
        <v>4.8</v>
      </c>
      <c r="F4" s="5">
        <f>D4/C4</f>
        <v>15.505539235322875</v>
      </c>
      <c r="H4" s="6"/>
      <c r="M4" s="6"/>
    </row>
    <row r="5" spans="2:13" x14ac:dyDescent="0.25">
      <c r="B5" s="3">
        <v>43733</v>
      </c>
      <c r="C5" s="4">
        <v>49101</v>
      </c>
      <c r="D5" s="4">
        <v>726222.6</v>
      </c>
      <c r="E5" s="5">
        <v>6.7</v>
      </c>
      <c r="F5" s="5">
        <f t="shared" ref="F5:F15" si="0">D5/C5</f>
        <v>14.790383087920816</v>
      </c>
      <c r="H5" s="6"/>
      <c r="M5" s="6"/>
    </row>
    <row r="6" spans="2:13" x14ac:dyDescent="0.25">
      <c r="B6" s="3">
        <v>43743</v>
      </c>
      <c r="C6" s="4">
        <v>11609</v>
      </c>
      <c r="D6" s="4">
        <v>164933.38333333301</v>
      </c>
      <c r="E6" s="5">
        <v>3.7</v>
      </c>
      <c r="F6" s="5">
        <f t="shared" si="0"/>
        <v>14.207372153788699</v>
      </c>
      <c r="H6" s="6"/>
      <c r="M6" s="6"/>
    </row>
    <row r="7" spans="2:13" x14ac:dyDescent="0.25">
      <c r="B7" s="3">
        <v>43747</v>
      </c>
      <c r="C7" s="4">
        <v>735405</v>
      </c>
      <c r="D7" s="4">
        <v>27578877.533332799</v>
      </c>
      <c r="E7" s="5">
        <v>24.6</v>
      </c>
      <c r="F7" s="5">
        <f t="shared" si="0"/>
        <v>37.501618201307849</v>
      </c>
      <c r="H7" s="6"/>
      <c r="M7" s="6"/>
    </row>
    <row r="8" spans="2:13" x14ac:dyDescent="0.25">
      <c r="B8" s="3">
        <v>43761</v>
      </c>
      <c r="C8" s="4">
        <v>178809</v>
      </c>
      <c r="D8" s="4">
        <v>4585767.5666666701</v>
      </c>
      <c r="E8" s="5">
        <v>5.0999999999999996</v>
      </c>
      <c r="F8" s="5">
        <f t="shared" si="0"/>
        <v>25.646178697194607</v>
      </c>
      <c r="H8" s="6"/>
      <c r="M8" s="6"/>
    </row>
    <row r="9" spans="2:13" x14ac:dyDescent="0.25">
      <c r="B9" s="3">
        <v>43764</v>
      </c>
      <c r="C9" s="4">
        <v>967705</v>
      </c>
      <c r="D9" s="4">
        <v>56929333.616668597</v>
      </c>
      <c r="E9" s="5">
        <v>22.1</v>
      </c>
      <c r="F9" s="5">
        <f t="shared" si="0"/>
        <v>58.829223385916777</v>
      </c>
      <c r="H9" s="6"/>
      <c r="M9" s="6"/>
    </row>
    <row r="10" spans="2:13" x14ac:dyDescent="0.25">
      <c r="B10" s="3">
        <v>43789</v>
      </c>
      <c r="C10" s="4">
        <v>49202</v>
      </c>
      <c r="D10" s="4">
        <v>1132939.8999999899</v>
      </c>
      <c r="E10" s="5">
        <v>9.8000000000000007</v>
      </c>
      <c r="F10" s="5">
        <f t="shared" si="0"/>
        <v>23.026297711474939</v>
      </c>
      <c r="H10" s="6"/>
      <c r="M10" s="6"/>
    </row>
    <row r="11" spans="2:13" x14ac:dyDescent="0.25">
      <c r="B11" s="3">
        <v>44101</v>
      </c>
      <c r="C11" s="4">
        <v>64294</v>
      </c>
      <c r="D11" s="4">
        <v>1429749.0166666601</v>
      </c>
      <c r="E11" s="5">
        <v>4.71</v>
      </c>
      <c r="F11" s="5">
        <f t="shared" si="0"/>
        <v>22.237674070156782</v>
      </c>
      <c r="H11" s="6"/>
      <c r="M11" s="6"/>
    </row>
    <row r="12" spans="2:13" x14ac:dyDescent="0.25">
      <c r="B12" s="3">
        <v>44118</v>
      </c>
      <c r="C12" s="4">
        <v>40573</v>
      </c>
      <c r="D12" s="4">
        <v>1498219.82138888</v>
      </c>
      <c r="E12" s="5">
        <v>5.54</v>
      </c>
      <c r="F12" s="5">
        <f t="shared" si="0"/>
        <v>36.926523091437161</v>
      </c>
      <c r="H12" s="6"/>
      <c r="M12" s="6"/>
    </row>
    <row r="13" spans="2:13" x14ac:dyDescent="0.25">
      <c r="B13" s="3">
        <v>44125</v>
      </c>
      <c r="C13" s="4">
        <v>30153</v>
      </c>
      <c r="D13" s="4">
        <v>560193.63555555604</v>
      </c>
      <c r="E13" s="5">
        <v>7.5</v>
      </c>
      <c r="F13" s="5">
        <f t="shared" si="0"/>
        <v>18.578371490583226</v>
      </c>
      <c r="H13" s="6"/>
      <c r="M13" s="6"/>
    </row>
    <row r="14" spans="2:13" x14ac:dyDescent="0.25">
      <c r="B14" s="3">
        <v>44129</v>
      </c>
      <c r="C14" s="4">
        <v>345467</v>
      </c>
      <c r="D14" s="4">
        <v>12664835.8752778</v>
      </c>
      <c r="E14" s="5">
        <v>10.4</v>
      </c>
      <c r="F14" s="5">
        <f t="shared" si="0"/>
        <v>36.660045316275649</v>
      </c>
      <c r="H14" s="6"/>
      <c r="M14" s="6"/>
    </row>
    <row r="15" spans="2:13" x14ac:dyDescent="0.25">
      <c r="B15" s="3">
        <v>44167</v>
      </c>
      <c r="C15" s="4">
        <v>617</v>
      </c>
      <c r="D15" s="4">
        <v>12875.3499999999</v>
      </c>
      <c r="E15" s="5">
        <v>4.2300000000000004</v>
      </c>
      <c r="F15" s="5">
        <f t="shared" si="0"/>
        <v>20.867666126417991</v>
      </c>
      <c r="H15" s="6"/>
      <c r="M15" s="6"/>
    </row>
    <row r="16" spans="2:13" x14ac:dyDescent="0.25">
      <c r="M16" s="6"/>
    </row>
    <row r="17" spans="5:8" x14ac:dyDescent="0.25">
      <c r="E17" s="7" t="s">
        <v>5</v>
      </c>
      <c r="F17" s="8">
        <f>CORREL(C4:C15,D4:D15)</f>
        <v>0.9719856577902497</v>
      </c>
      <c r="H17" s="9"/>
    </row>
    <row r="18" spans="5:8" x14ac:dyDescent="0.25">
      <c r="E18" s="7" t="s">
        <v>6</v>
      </c>
      <c r="F18" s="8">
        <f>SLOPE(D4:D15,C4:C15)</f>
        <v>52.107749443055013</v>
      </c>
    </row>
    <row r="19" spans="5:8" x14ac:dyDescent="0.25">
      <c r="E19" s="7" t="s">
        <v>7</v>
      </c>
      <c r="F19" s="8">
        <f>INTERCEPT(D4:D15,C4:C15)</f>
        <v>-1866455.9105673395</v>
      </c>
    </row>
  </sheetData>
  <pageMargins left="0.7" right="0.7" top="0.75" bottom="0.75" header="0.3" footer="0.3"/>
  <pageSetup orientation="portrait" horizontalDpi="90" verticalDpi="9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PL_x0020_Notes xmlns="a052ecc6-f5a4-49f4-aa10-e791a5474042" xsi:nil="true"/>
    <TaxCatchAll xmlns="97e57212-3e02-407f-8b2d-05f7d7f19b15"/>
    <_Flow_SignoffStatus xmlns="a052ecc6-f5a4-49f4-aa10-e791a547404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BA96DB7B705A43B8AD23F39205407B" ma:contentTypeVersion="8" ma:contentTypeDescription="Create a new document." ma:contentTypeScope="" ma:versionID="e27d16a8a72072cf8689d8050d6a9147">
  <xsd:schema xmlns:xsd="http://www.w3.org/2001/XMLSchema" xmlns:xs="http://www.w3.org/2001/XMLSchema" xmlns:p="http://schemas.microsoft.com/office/2006/metadata/properties" xmlns:ns2="97e57212-3e02-407f-8b2d-05f7d7f19b15" xmlns:ns3="a052ecc6-f5a4-49f4-aa10-e791a5474042" xmlns:ns4="f19a5c4a-5a58-4074-aba8-4b17174d92ff" targetNamespace="http://schemas.microsoft.com/office/2006/metadata/properties" ma:root="true" ma:fieldsID="96e9176adbde8a88e4d18d52a7df777f" ns2:_="" ns3:_="" ns4:_="">
    <xsd:import namespace="97e57212-3e02-407f-8b2d-05f7d7f19b15"/>
    <xsd:import namespace="a052ecc6-f5a4-49f4-aa10-e791a5474042"/>
    <xsd:import namespace="f19a5c4a-5a58-4074-aba8-4b17174d92ff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_Flow_SignoffStatus" minOccurs="0"/>
                <xsd:element ref="ns4:SharedWithUsers" minOccurs="0"/>
                <xsd:element ref="ns4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PL_x0020_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224d0182-08b3-4895-a1a7-ad36b16082cb}" ma:internalName="TaxCatchAll" ma:showField="CatchAllData" ma:web="f19a5c4a-5a58-4074-aba8-4b17174d9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224d0182-08b3-4895-a1a7-ad36b16082cb}" ma:internalName="TaxCatchAllLabel" ma:readOnly="true" ma:showField="CatchAllDataLabel" ma:web="f19a5c4a-5a58-4074-aba8-4b17174d9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52ecc6-f5a4-49f4-aa10-e791a5474042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4" nillable="true" ma:displayName="Sign-off status" ma:internalName="Sign_x002d_off_x0020_status">
      <xsd:simpleType>
        <xsd:restriction base="dms:Text"/>
      </xsd:simpleType>
    </xsd:element>
    <xsd:element name="MediaServiceMetadata" ma:index="1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PL_x0020_Notes" ma:index="21" nillable="true" ma:displayName="PL Notes" ma:description="Paralegal notes only" ma:format="Dropdown" ma:internalName="PL_x0020_Notes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9a5c4a-5a58-4074-aba8-4b17174d92f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b06c99b3-cd83-43e5-b4c1-d62f316c1e37" ContentTypeId="0x0101" PreviousValue="false"/>
</file>

<file path=customXml/itemProps1.xml><?xml version="1.0" encoding="utf-8"?>
<ds:datastoreItem xmlns:ds="http://schemas.openxmlformats.org/officeDocument/2006/customXml" ds:itemID="{BD4EE41E-586B-4720-8752-3C01B3E7617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EB8A6A7-7BBD-4AB7-98CF-AE765C91DE09}"/>
</file>

<file path=customXml/itemProps3.xml><?xml version="1.0" encoding="utf-8"?>
<ds:datastoreItem xmlns:ds="http://schemas.openxmlformats.org/officeDocument/2006/customXml" ds:itemID="{BCDB5B7C-8D87-469B-BC03-3301CD3FF9A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2CB1789-F3B1-44CC-851F-2B339E4BAB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Duration Impact</vt:lpstr>
      <vt:lpstr>Sheet1</vt:lpstr>
      <vt:lpstr>Data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Oram, Kevin</dc:creator>
  <cp:lastModifiedBy>Wong, Benson</cp:lastModifiedBy>
  <dcterms:created xsi:type="dcterms:W3CDTF">2021-02-11T05:21:48Z</dcterms:created>
  <dcterms:modified xsi:type="dcterms:W3CDTF">2021-02-25T01:03:33Z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0x010100E0BA96DB7B705A43B8AD23F39205407B</vt:lpwstr>
  </property>
</Properties>
</file>