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H:\Meal_WPs\"/>
    </mc:Choice>
  </mc:AlternateContent>
  <xr:revisionPtr revIDLastSave="0" documentId="13_ncr:1_{598AE9DA-2385-4153-A797-1E275968EE71}" xr6:coauthVersionLast="44" xr6:coauthVersionMax="44" xr10:uidLastSave="{00000000-0000-0000-0000-000000000000}"/>
  <bookViews>
    <workbookView xWindow="20370" yWindow="-120" windowWidth="29040" windowHeight="15840" tabRatio="790" xr2:uid="{00000000-000D-0000-FFFF-FFFF00000000}"/>
  </bookViews>
  <sheets>
    <sheet name="CCSF_Figure_1" sheetId="5" r:id="rId1"/>
    <sheet name="CCSF_Figures_2&amp;3" sheetId="4" r:id="rId2"/>
    <sheet name="CCSF_Figure_4" sheetId="6" r:id="rId3"/>
    <sheet name="CCSF_Figure_5" sheetId="8" r:id="rId4"/>
    <sheet name="CCSF_Figures_6&amp;7" sheetId="9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50" i="9" l="1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AF49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AF48" i="9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AF47" i="9"/>
  <c r="AE47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AF46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AF57" i="9"/>
  <c r="AE57" i="9"/>
  <c r="AD57" i="9"/>
  <c r="AC57" i="9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C54" i="9"/>
  <c r="AF53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AF36" i="9" l="1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C33" i="9"/>
  <c r="AF32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AI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A17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AF14" i="9"/>
  <c r="AF17" i="9" s="1"/>
  <c r="AE14" i="9"/>
  <c r="AE17" i="9" s="1"/>
  <c r="AD14" i="9"/>
  <c r="AD17" i="9" s="1"/>
  <c r="AC14" i="9"/>
  <c r="AC17" i="9" s="1"/>
  <c r="AB14" i="9"/>
  <c r="AB17" i="9" s="1"/>
  <c r="AA14" i="9"/>
  <c r="AA17" i="9" s="1"/>
  <c r="Z14" i="9"/>
  <c r="Z17" i="9" s="1"/>
  <c r="Y14" i="9"/>
  <c r="Y17" i="9" s="1"/>
  <c r="X14" i="9"/>
  <c r="X17" i="9" s="1"/>
  <c r="W14" i="9"/>
  <c r="W17" i="9" s="1"/>
  <c r="V14" i="9"/>
  <c r="V17" i="9" s="1"/>
  <c r="U14" i="9"/>
  <c r="U17" i="9" s="1"/>
  <c r="T14" i="9"/>
  <c r="T17" i="9" s="1"/>
  <c r="S14" i="9"/>
  <c r="S17" i="9" s="1"/>
  <c r="R14" i="9"/>
  <c r="R17" i="9" s="1"/>
  <c r="Q14" i="9"/>
  <c r="Q17" i="9" s="1"/>
  <c r="P14" i="9"/>
  <c r="P17" i="9" s="1"/>
  <c r="O14" i="9"/>
  <c r="O17" i="9" s="1"/>
  <c r="N14" i="9"/>
  <c r="N17" i="9" s="1"/>
  <c r="M14" i="9"/>
  <c r="M17" i="9" s="1"/>
  <c r="L14" i="9"/>
  <c r="L17" i="9" s="1"/>
  <c r="K14" i="9"/>
  <c r="K17" i="9" s="1"/>
  <c r="J14" i="9"/>
  <c r="J17" i="9" s="1"/>
  <c r="I14" i="9"/>
  <c r="I17" i="9" s="1"/>
  <c r="H14" i="9"/>
  <c r="H17" i="9" s="1"/>
  <c r="G14" i="9"/>
  <c r="G17" i="9" s="1"/>
  <c r="F14" i="9"/>
  <c r="F17" i="9" s="1"/>
  <c r="E14" i="9"/>
  <c r="D14" i="9"/>
  <c r="D17" i="9" s="1"/>
  <c r="C14" i="9"/>
  <c r="C17" i="9" s="1"/>
  <c r="B14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B8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7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B6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B5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C4" i="9"/>
  <c r="B4" i="9"/>
  <c r="AG7" i="9" l="1"/>
  <c r="AG18" i="9"/>
  <c r="AJ21" i="9"/>
  <c r="AG12" i="9"/>
  <c r="AG19" i="9"/>
  <c r="AG14" i="9"/>
  <c r="AG5" i="9"/>
  <c r="AG10" i="9"/>
  <c r="E17" i="9"/>
  <c r="AG17" i="9" s="1"/>
  <c r="AG21" i="9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B20" i="4"/>
  <c r="B24" i="4" s="1"/>
  <c r="C20" i="4"/>
  <c r="D20" i="4"/>
  <c r="E20" i="4"/>
  <c r="F20" i="4"/>
  <c r="G20" i="4"/>
  <c r="G22" i="4" s="1"/>
  <c r="H20" i="4"/>
  <c r="I20" i="4"/>
  <c r="J20" i="4"/>
  <c r="K20" i="4"/>
  <c r="L20" i="4"/>
  <c r="M20" i="4"/>
  <c r="N20" i="4"/>
  <c r="O20" i="4"/>
  <c r="P20" i="4"/>
  <c r="P22" i="4" s="1"/>
  <c r="Q20" i="4"/>
  <c r="Q22" i="4" s="1"/>
  <c r="R20" i="4"/>
  <c r="S20" i="4"/>
  <c r="T20" i="4"/>
  <c r="U20" i="4"/>
  <c r="V20" i="4"/>
  <c r="W20" i="4"/>
  <c r="X20" i="4"/>
  <c r="Y20" i="4"/>
  <c r="Z20" i="4"/>
  <c r="AA20" i="4"/>
  <c r="AB20" i="4"/>
  <c r="AB22" i="4" s="1"/>
  <c r="AC20" i="4"/>
  <c r="AC22" i="4" s="1"/>
  <c r="AD20" i="4"/>
  <c r="AD22" i="4" s="1"/>
  <c r="AE20" i="4"/>
  <c r="AE22" i="4" s="1"/>
  <c r="B21" i="4"/>
  <c r="B22" i="4" s="1"/>
  <c r="C21" i="4"/>
  <c r="C22" i="4" s="1"/>
  <c r="D21" i="4"/>
  <c r="E21" i="4"/>
  <c r="F21" i="4"/>
  <c r="G21" i="4"/>
  <c r="H21" i="4"/>
  <c r="I21" i="4"/>
  <c r="J21" i="4"/>
  <c r="K21" i="4"/>
  <c r="K22" i="4" s="1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D22" i="4"/>
  <c r="E22" i="4"/>
  <c r="F22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A22" i="4" l="1"/>
  <c r="Z22" i="4"/>
  <c r="O22" i="4"/>
  <c r="N22" i="4"/>
  <c r="S22" i="4"/>
  <c r="C24" i="4"/>
  <c r="U22" i="4"/>
  <c r="D24" i="4"/>
  <c r="E24" i="4" s="1"/>
  <c r="F24" i="4" s="1"/>
  <c r="G24" i="4" s="1"/>
  <c r="H24" i="4" s="1"/>
  <c r="I24" i="4" s="1"/>
  <c r="J24" i="4" s="1"/>
  <c r="K24" i="4" s="1"/>
  <c r="L24" i="4" s="1"/>
  <c r="M24" i="4" s="1"/>
  <c r="N24" i="4" s="1"/>
  <c r="O24" i="4" s="1"/>
  <c r="P24" i="4" s="1"/>
  <c r="Q24" i="4" s="1"/>
  <c r="R24" i="4" s="1"/>
  <c r="S24" i="4" s="1"/>
  <c r="T24" i="4" s="1"/>
  <c r="U24" i="4" s="1"/>
  <c r="V24" i="4" s="1"/>
  <c r="W24" i="4" s="1"/>
  <c r="X24" i="4" s="1"/>
  <c r="Y24" i="4" s="1"/>
  <c r="Z24" i="4" s="1"/>
  <c r="AA24" i="4" s="1"/>
  <c r="AB24" i="4" s="1"/>
  <c r="AC24" i="4" s="1"/>
  <c r="AD24" i="4" s="1"/>
  <c r="AE24" i="4" s="1"/>
  <c r="W22" i="4"/>
  <c r="R22" i="4"/>
  <c r="M22" i="4"/>
  <c r="L22" i="4"/>
  <c r="V22" i="4"/>
  <c r="H22" i="4"/>
  <c r="Y22" i="4"/>
  <c r="I22" i="4"/>
  <c r="X22" i="4"/>
  <c r="J22" i="4"/>
  <c r="T22" i="4"/>
  <c r="AE8" i="5" l="1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B15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B5" i="4"/>
  <c r="C5" i="4" s="1"/>
  <c r="D5" i="4" s="1"/>
  <c r="E5" i="4" s="1"/>
  <c r="F5" i="4" s="1"/>
  <c r="G5" i="4" s="1"/>
  <c r="H5" i="4" s="1"/>
  <c r="I5" i="4" s="1"/>
  <c r="J5" i="4" s="1"/>
  <c r="K5" i="4" s="1"/>
  <c r="L5" i="4" s="1"/>
  <c r="M5" i="4" s="1"/>
  <c r="N5" i="4" s="1"/>
  <c r="O5" i="4" s="1"/>
  <c r="P5" i="4" s="1"/>
  <c r="Q5" i="4" s="1"/>
  <c r="R5" i="4" s="1"/>
  <c r="S5" i="4" s="1"/>
  <c r="T5" i="4" s="1"/>
  <c r="U5" i="4" s="1"/>
  <c r="V5" i="4" s="1"/>
  <c r="W5" i="4" s="1"/>
  <c r="X5" i="4" s="1"/>
  <c r="Y5" i="4" s="1"/>
  <c r="Z5" i="4" s="1"/>
  <c r="AA5" i="4" s="1"/>
  <c r="AB5" i="4" s="1"/>
  <c r="AC5" i="4" s="1"/>
  <c r="AD5" i="4" s="1"/>
  <c r="AE5" i="4" s="1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B4" i="4"/>
  <c r="B3" i="4"/>
  <c r="L32" i="8" l="1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31" i="8"/>
  <c r="K31" i="8" l="1"/>
  <c r="J31" i="8" l="1"/>
  <c r="J32" i="8" l="1"/>
  <c r="C7" i="8" l="1"/>
  <c r="E7" i="8" s="1"/>
  <c r="C8" i="8"/>
  <c r="E8" i="8" s="1"/>
  <c r="C9" i="8"/>
  <c r="E9" i="8" s="1"/>
  <c r="C10" i="8"/>
  <c r="E10" i="8" s="1"/>
  <c r="C11" i="8"/>
  <c r="E11" i="8" s="1"/>
  <c r="C12" i="8"/>
  <c r="E12" i="8" s="1"/>
  <c r="C13" i="8"/>
  <c r="E13" i="8" s="1"/>
  <c r="C14" i="8"/>
  <c r="E14" i="8" s="1"/>
  <c r="C15" i="8"/>
  <c r="E15" i="8" s="1"/>
  <c r="C16" i="8"/>
  <c r="E16" i="8" s="1"/>
  <c r="C17" i="8"/>
  <c r="E17" i="8" s="1"/>
  <c r="C18" i="8"/>
  <c r="E18" i="8" s="1"/>
  <c r="C19" i="8"/>
  <c r="E19" i="8" s="1"/>
  <c r="C20" i="8"/>
  <c r="E20" i="8" s="1"/>
  <c r="C21" i="8"/>
  <c r="E21" i="8" s="1"/>
  <c r="C22" i="8"/>
  <c r="E22" i="8" s="1"/>
  <c r="C23" i="8"/>
  <c r="E23" i="8" s="1"/>
  <c r="C24" i="8"/>
  <c r="E24" i="8" s="1"/>
  <c r="C25" i="8"/>
  <c r="E25" i="8" s="1"/>
  <c r="C26" i="8"/>
  <c r="E26" i="8" s="1"/>
  <c r="C27" i="8"/>
  <c r="E27" i="8" s="1"/>
  <c r="C28" i="8"/>
  <c r="E28" i="8" s="1"/>
  <c r="C29" i="8"/>
  <c r="E29" i="8" s="1"/>
  <c r="C30" i="8"/>
  <c r="E30" i="8" s="1"/>
  <c r="C6" i="8"/>
  <c r="E6" i="8" s="1"/>
  <c r="C8" i="4" l="1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B8" i="4"/>
  <c r="A24" i="5" l="1"/>
  <c r="A23" i="5"/>
  <c r="A27" i="5"/>
  <c r="A26" i="5"/>
  <c r="A29" i="5"/>
  <c r="A31" i="5"/>
  <c r="A33" i="5"/>
  <c r="A34" i="5"/>
  <c r="B14" i="5" l="1"/>
  <c r="B15" i="5" l="1"/>
  <c r="B26" i="5"/>
  <c r="B18" i="5"/>
  <c r="B23" i="5" l="1"/>
  <c r="B27" i="5"/>
  <c r="B19" i="5"/>
  <c r="B24" i="5" s="1"/>
  <c r="B10" i="5"/>
  <c r="B34" i="5" s="1"/>
  <c r="B20" i="5"/>
  <c r="B31" i="5" s="1"/>
  <c r="B13" i="4" l="1"/>
  <c r="B12" i="4" l="1"/>
  <c r="D32" i="8" l="1"/>
  <c r="F32" i="8" s="1"/>
  <c r="D31" i="8" l="1"/>
  <c r="F31" i="8" s="1"/>
  <c r="B11" i="4" l="1"/>
  <c r="K32" i="8" l="1"/>
  <c r="B10" i="4" l="1"/>
  <c r="C13" i="4" l="1"/>
  <c r="D33" i="8" l="1"/>
  <c r="F33" i="8" s="1"/>
  <c r="C11" i="4" l="1"/>
  <c r="C12" i="4" l="1"/>
  <c r="C10" i="4" l="1"/>
  <c r="D13" i="4" l="1"/>
  <c r="D34" i="8" l="1"/>
  <c r="F34" i="8" s="1"/>
  <c r="D11" i="4" l="1"/>
  <c r="D12" i="4"/>
  <c r="D10" i="4" l="1"/>
  <c r="E13" i="4" l="1"/>
  <c r="D35" i="8" l="1"/>
  <c r="F35" i="8" s="1"/>
  <c r="E11" i="4"/>
  <c r="E12" i="4" l="1"/>
  <c r="E10" i="4" l="1"/>
  <c r="J33" i="8" l="1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F13" i="4" l="1"/>
  <c r="F11" i="4" l="1"/>
  <c r="F12" i="4" l="1"/>
  <c r="D36" i="8"/>
  <c r="F36" i="8" s="1"/>
  <c r="F10" i="4" l="1"/>
  <c r="G13" i="4" l="1"/>
  <c r="G11" i="4" l="1"/>
  <c r="D37" i="8" l="1"/>
  <c r="F37" i="8" s="1"/>
  <c r="G12" i="4" l="1"/>
  <c r="G10" i="4" l="1"/>
  <c r="H13" i="4" l="1"/>
  <c r="H11" i="4" l="1"/>
  <c r="H12" i="4" l="1"/>
  <c r="D38" i="8"/>
  <c r="F38" i="8" s="1"/>
  <c r="H10" i="4" l="1"/>
  <c r="I13" i="4" l="1"/>
  <c r="I11" i="4" l="1"/>
  <c r="I12" i="4"/>
  <c r="D39" i="8"/>
  <c r="F39" i="8" s="1"/>
  <c r="I10" i="4" l="1"/>
  <c r="J13" i="4" l="1"/>
  <c r="J11" i="4" l="1"/>
  <c r="D40" i="8"/>
  <c r="F40" i="8" s="1"/>
  <c r="J12" i="4"/>
  <c r="J10" i="4" l="1"/>
  <c r="K13" i="4" l="1"/>
  <c r="K11" i="4" l="1"/>
  <c r="D41" i="8" l="1"/>
  <c r="F41" i="8" s="1"/>
  <c r="K12" i="4"/>
  <c r="K10" i="4" l="1"/>
  <c r="L13" i="4" l="1"/>
  <c r="L11" i="4" l="1"/>
  <c r="D42" i="8" l="1"/>
  <c r="F42" i="8" s="1"/>
  <c r="L12" i="4" l="1"/>
  <c r="L10" i="4" l="1"/>
  <c r="M13" i="4" l="1"/>
  <c r="M11" i="4" l="1"/>
  <c r="M12" i="4" l="1"/>
  <c r="D43" i="8"/>
  <c r="F43" i="8" s="1"/>
  <c r="M10" i="4" l="1"/>
  <c r="N13" i="4" l="1"/>
  <c r="N11" i="4" l="1"/>
  <c r="D44" i="8"/>
  <c r="F44" i="8" s="1"/>
  <c r="N12" i="4"/>
  <c r="N10" i="4" l="1"/>
  <c r="O13" i="4" l="1"/>
  <c r="O11" i="4" l="1"/>
  <c r="D45" i="8"/>
  <c r="F45" i="8" s="1"/>
  <c r="O12" i="4"/>
  <c r="O10" i="4" l="1"/>
  <c r="P13" i="4" l="1"/>
  <c r="P11" i="4" l="1"/>
  <c r="P12" i="4"/>
  <c r="D46" i="8"/>
  <c r="F46" i="8" s="1"/>
  <c r="P10" i="4" l="1"/>
  <c r="Q13" i="4" l="1"/>
  <c r="Q11" i="4" l="1"/>
  <c r="Q12" i="4" l="1"/>
  <c r="D47" i="8"/>
  <c r="F47" i="8" s="1"/>
  <c r="Q10" i="4" l="1"/>
  <c r="R13" i="4" l="1"/>
  <c r="R11" i="4" l="1"/>
  <c r="D48" i="8" l="1"/>
  <c r="F48" i="8" s="1"/>
  <c r="R12" i="4" l="1"/>
  <c r="R10" i="4" l="1"/>
  <c r="S13" i="4" l="1"/>
  <c r="S11" i="4" l="1"/>
  <c r="D49" i="8" l="1"/>
  <c r="F49" i="8" s="1"/>
  <c r="S12" i="4"/>
  <c r="S10" i="4" l="1"/>
  <c r="T13" i="4" l="1"/>
  <c r="T11" i="4" l="1"/>
  <c r="D50" i="8"/>
  <c r="F50" i="8" s="1"/>
  <c r="T12" i="4"/>
  <c r="T10" i="4" l="1"/>
  <c r="U13" i="4" l="1"/>
  <c r="U11" i="4" l="1"/>
  <c r="D51" i="8" l="1"/>
  <c r="F51" i="8" s="1"/>
  <c r="U12" i="4"/>
  <c r="U10" i="4" l="1"/>
  <c r="V13" i="4" l="1"/>
  <c r="D52" i="8" l="1"/>
  <c r="F52" i="8" s="1"/>
  <c r="V11" i="4" l="1"/>
  <c r="V12" i="4" l="1"/>
  <c r="V10" i="4"/>
  <c r="W13" i="4" l="1"/>
  <c r="D53" i="8" l="1"/>
  <c r="F53" i="8" s="1"/>
  <c r="W11" i="4" l="1"/>
  <c r="W12" i="4" l="1"/>
  <c r="W10" i="4"/>
  <c r="X13" i="4" l="1"/>
  <c r="D54" i="8" l="1"/>
  <c r="F54" i="8" s="1"/>
  <c r="X11" i="4" l="1"/>
  <c r="X12" i="4" l="1"/>
  <c r="X10" i="4"/>
  <c r="Y13" i="4" l="1"/>
  <c r="D55" i="8" l="1"/>
  <c r="F55" i="8" s="1"/>
  <c r="Y11" i="4" l="1"/>
  <c r="Y12" i="4" l="1"/>
  <c r="Y10" i="4"/>
  <c r="Z13" i="4" l="1"/>
  <c r="D56" i="8" l="1"/>
  <c r="F56" i="8" s="1"/>
  <c r="Z11" i="4" l="1"/>
  <c r="Z12" i="4"/>
  <c r="Z10" i="4" l="1"/>
  <c r="AA13" i="4" l="1"/>
  <c r="D57" i="8" l="1"/>
  <c r="F57" i="8" s="1"/>
  <c r="AA11" i="4" l="1"/>
  <c r="AA12" i="4"/>
  <c r="AA10" i="4" l="1"/>
  <c r="AB13" i="4" l="1"/>
  <c r="D58" i="8" l="1"/>
  <c r="F58" i="8" s="1"/>
  <c r="AB11" i="4"/>
  <c r="AB12" i="4" l="1"/>
  <c r="AB10" i="4" l="1"/>
  <c r="AC13" i="4" l="1"/>
  <c r="AC11" i="4" l="1"/>
  <c r="D59" i="8"/>
  <c r="F59" i="8" s="1"/>
  <c r="AC12" i="4" l="1"/>
  <c r="AC10" i="4" l="1"/>
  <c r="AD13" i="4" l="1"/>
  <c r="AD11" i="4" l="1"/>
  <c r="D60" i="8" l="1"/>
  <c r="F60" i="8" s="1"/>
  <c r="AD12" i="4" l="1"/>
  <c r="AD10" i="4" l="1"/>
  <c r="AE13" i="4" l="1"/>
  <c r="AE11" i="4" l="1"/>
  <c r="D61" i="8"/>
  <c r="F61" i="8" s="1"/>
  <c r="AE12" i="4" l="1"/>
  <c r="B30" i="5" l="1"/>
  <c r="B16" i="4"/>
  <c r="B11" i="5" l="1"/>
  <c r="B21" i="5"/>
  <c r="B29" i="5" s="1"/>
  <c r="AE10" i="4" l="1"/>
  <c r="B33" i="5"/>
  <c r="H56" i="9"/>
  <c r="N54" i="9"/>
  <c r="V55" i="9"/>
  <c r="E55" i="9"/>
  <c r="I55" i="9"/>
  <c r="AE55" i="9"/>
  <c r="C55" i="9"/>
  <c r="D56" i="9"/>
  <c r="P56" i="9"/>
  <c r="M55" i="9"/>
  <c r="Y56" i="9"/>
  <c r="W55" i="9"/>
  <c r="P55" i="9"/>
  <c r="O54" i="9"/>
  <c r="E54" i="9"/>
  <c r="T55" i="9"/>
  <c r="M56" i="9"/>
  <c r="D54" i="9"/>
  <c r="AF55" i="9"/>
  <c r="Z55" i="9"/>
  <c r="V54" i="9"/>
  <c r="O55" i="9"/>
  <c r="S56" i="9"/>
  <c r="I54" i="9"/>
  <c r="X56" i="9"/>
  <c r="AB56" i="9"/>
  <c r="F56" i="9"/>
  <c r="K54" i="9"/>
  <c r="AB54" i="9"/>
  <c r="T56" i="9"/>
  <c r="Q55" i="9"/>
  <c r="F54" i="9"/>
  <c r="J55" i="9"/>
  <c r="D55" i="9"/>
  <c r="S55" i="9"/>
  <c r="Q56" i="9"/>
  <c r="AC54" i="9"/>
  <c r="Y55" i="9"/>
  <c r="R54" i="9"/>
  <c r="N56" i="9"/>
  <c r="H54" i="9"/>
  <c r="M54" i="9"/>
  <c r="W56" i="9"/>
  <c r="AA56" i="9"/>
  <c r="AA55" i="9"/>
  <c r="R55" i="9"/>
  <c r="X54" i="9"/>
  <c r="L55" i="9"/>
  <c r="J56" i="9"/>
  <c r="J54" i="9"/>
  <c r="O56" i="9"/>
  <c r="T54" i="9"/>
  <c r="H55" i="9"/>
  <c r="G55" i="9"/>
  <c r="AD54" i="9"/>
  <c r="U54" i="9"/>
  <c r="G54" i="9"/>
  <c r="C56" i="9"/>
  <c r="Y54" i="9"/>
  <c r="U55" i="9"/>
  <c r="Z56" i="9"/>
  <c r="AC55" i="9"/>
  <c r="AA54" i="9"/>
  <c r="Z54" i="9"/>
  <c r="AE56" i="9"/>
  <c r="AF54" i="9"/>
  <c r="F55" i="9"/>
  <c r="G56" i="9"/>
  <c r="AC56" i="9"/>
  <c r="I56" i="9"/>
  <c r="K55" i="9"/>
  <c r="AD56" i="9"/>
  <c r="X55" i="9"/>
  <c r="AF56" i="9"/>
  <c r="S54" i="9"/>
  <c r="AD55" i="9"/>
  <c r="AB55" i="9"/>
  <c r="L54" i="9"/>
  <c r="E56" i="9"/>
  <c r="N55" i="9"/>
  <c r="V56" i="9"/>
  <c r="AE54" i="9"/>
  <c r="U56" i="9"/>
  <c r="W54" i="9"/>
  <c r="L56" i="9"/>
  <c r="R56" i="9"/>
  <c r="Q54" i="9"/>
  <c r="P54" i="9"/>
  <c r="K56" i="9"/>
  <c r="H33" i="9"/>
  <c r="X34" i="9"/>
  <c r="C34" i="9"/>
  <c r="AF35" i="9"/>
  <c r="Z34" i="9"/>
  <c r="AE34" i="9"/>
  <c r="K34" i="9"/>
  <c r="P34" i="9"/>
  <c r="AB33" i="9"/>
  <c r="AA35" i="9"/>
  <c r="V33" i="9"/>
  <c r="AE35" i="9"/>
  <c r="G33" i="9"/>
  <c r="D35" i="9"/>
  <c r="Q33" i="9"/>
  <c r="Q34" i="9"/>
  <c r="M35" i="9"/>
  <c r="H35" i="9"/>
  <c r="AC33" i="9"/>
  <c r="AB35" i="9"/>
  <c r="G35" i="9"/>
  <c r="E35" i="9"/>
  <c r="F33" i="9"/>
  <c r="U34" i="9"/>
  <c r="Z35" i="9"/>
  <c r="AB34" i="9"/>
  <c r="S33" i="9"/>
  <c r="T33" i="9"/>
  <c r="E33" i="9"/>
  <c r="AA34" i="9"/>
  <c r="O33" i="9"/>
  <c r="J33" i="9"/>
  <c r="AF34" i="9"/>
  <c r="I34" i="9"/>
  <c r="N33" i="9"/>
  <c r="I33" i="9"/>
  <c r="N34" i="9"/>
  <c r="L34" i="9"/>
  <c r="R33" i="9"/>
  <c r="J35" i="9"/>
  <c r="Y35" i="9"/>
  <c r="T35" i="9"/>
  <c r="AC34" i="9"/>
  <c r="AD35" i="9"/>
  <c r="P35" i="9"/>
  <c r="D34" i="9"/>
  <c r="I35" i="9"/>
  <c r="P33" i="9"/>
  <c r="X35" i="9"/>
  <c r="K33" i="9"/>
  <c r="U33" i="9"/>
  <c r="M34" i="9"/>
  <c r="O35" i="9"/>
  <c r="U35" i="9"/>
  <c r="Y33" i="9"/>
  <c r="X33" i="9"/>
  <c r="L33" i="9"/>
  <c r="H34" i="9"/>
  <c r="AF33" i="9"/>
  <c r="F35" i="9"/>
  <c r="R34" i="9"/>
  <c r="T34" i="9"/>
  <c r="D33" i="9"/>
  <c r="Y34" i="9"/>
  <c r="C35" i="9"/>
  <c r="G34" i="9"/>
  <c r="Z33" i="9"/>
  <c r="AC35" i="9"/>
  <c r="AD34" i="9"/>
  <c r="J34" i="9"/>
  <c r="AE33" i="9"/>
  <c r="N35" i="9"/>
  <c r="W33" i="9"/>
  <c r="M33" i="9"/>
  <c r="R35" i="9"/>
  <c r="AD33" i="9"/>
  <c r="S35" i="9"/>
  <c r="W35" i="9"/>
  <c r="L35" i="9"/>
  <c r="AA33" i="9"/>
  <c r="V34" i="9"/>
  <c r="S34" i="9"/>
  <c r="V35" i="9"/>
  <c r="W34" i="9"/>
  <c r="E34" i="9"/>
  <c r="K35" i="9"/>
  <c r="F34" i="9"/>
  <c r="O34" i="9"/>
  <c r="Q35" i="9"/>
</calcChain>
</file>

<file path=xl/sharedStrings.xml><?xml version="1.0" encoding="utf-8"?>
<sst xmlns="http://schemas.openxmlformats.org/spreadsheetml/2006/main" count="115" uniqueCount="93">
  <si>
    <t>Notes</t>
  </si>
  <si>
    <t>Federal Forecast Taxable Income</t>
  </si>
  <si>
    <t>Federal NOLs applied</t>
  </si>
  <si>
    <t>Federal SDs applied</t>
  </si>
  <si>
    <t>State Forecast Taxable Income</t>
  </si>
  <si>
    <t>State NOLs applied</t>
  </si>
  <si>
    <t>State SDs applied</t>
  </si>
  <si>
    <t>Additional Contributions to Trust</t>
  </si>
  <si>
    <t>Table 6-2</t>
  </si>
  <si>
    <t>Table 6-3</t>
  </si>
  <si>
    <t>PG&amp;E August Testimony Workpapers</t>
  </si>
  <si>
    <t>Customer Credit Trust BOY Balance</t>
  </si>
  <si>
    <t>Customer Credit Deductions from Trust</t>
  </si>
  <si>
    <t>CCT Return</t>
  </si>
  <si>
    <t>CCT EOY Balance</t>
  </si>
  <si>
    <t>Customer Net Bill Impact</t>
  </si>
  <si>
    <t>Federal NOLs EOY Balance</t>
  </si>
  <si>
    <t>Federal SDs EOY Balance</t>
  </si>
  <si>
    <t>State NOLs EOY Balance</t>
  </si>
  <si>
    <t>State SDs EOY Balance</t>
  </si>
  <si>
    <t xml:space="preserve">Totals </t>
  </si>
  <si>
    <t>Principal</t>
  </si>
  <si>
    <t>Interest</t>
  </si>
  <si>
    <t xml:space="preserve">Interest </t>
  </si>
  <si>
    <t>Total FRC</t>
  </si>
  <si>
    <t>Fees, Uncollectibles, Lag</t>
  </si>
  <si>
    <t>CCT Balance EOY</t>
  </si>
  <si>
    <t>Principal Securitized</t>
  </si>
  <si>
    <t>Principal Outstanding EOY</t>
  </si>
  <si>
    <t>PG&amp;E Testimony Page 1-14</t>
  </si>
  <si>
    <t>"Net present value was calculated using the proposed authorized return on rate base of 7.34 percent."</t>
  </si>
  <si>
    <t>Discount rate</t>
  </si>
  <si>
    <t>Ratepayer Contributions</t>
  </si>
  <si>
    <t>Shareholder Contributions</t>
  </si>
  <si>
    <t>PG&amp;E Table 6-3</t>
  </si>
  <si>
    <t>Years into future (No. of periods)</t>
  </si>
  <si>
    <t>Millions</t>
  </si>
  <si>
    <t>Principal Outstanding on Bonds</t>
  </si>
  <si>
    <t>Initial Shareholder Trust Contribution</t>
  </si>
  <si>
    <t>Additional Shareholder Trust Contributions</t>
  </si>
  <si>
    <t>Cumulative Shareholder Trust Contributions</t>
  </si>
  <si>
    <t>Nomimal Total of FRCs Recovered from Ratepayers over 30 Yrs</t>
  </si>
  <si>
    <t>Nominal Total of Shareholder Contributions over 30 Yrs</t>
  </si>
  <si>
    <t># of Yrs w/ Bill Impact</t>
  </si>
  <si>
    <t>Year</t>
  </si>
  <si>
    <t>Adjusted Taxable Income (Loss)     </t>
  </si>
  <si>
    <t>Forecast Taxable Income</t>
  </si>
  <si>
    <t>Return on CCT Balance</t>
  </si>
  <si>
    <t>Total (Federal &amp; State) NOL Balance</t>
  </si>
  <si>
    <t>Total (Federal &amp; State) SH Deductions Balance</t>
  </si>
  <si>
    <t>Taxable Income Forecast (Federal)</t>
  </si>
  <si>
    <t>Past TI</t>
  </si>
  <si>
    <t>Proj TI</t>
  </si>
  <si>
    <t>2050 CCT Balance</t>
  </si>
  <si>
    <t>Deduction to Pay Full Fixed Recovery Charge</t>
  </si>
  <si>
    <t>Taxable Income (Federal)</t>
  </si>
  <si>
    <t>PG&amp;E Expected Surplus to Ratepayers 
                                       (Nominal, 2050)</t>
  </si>
  <si>
    <t>PG&amp;E Expected Surplus to Shareholders 
                                          (Nominal, 2050)</t>
  </si>
  <si>
    <t>Customer Credits to Ratepayers</t>
  </si>
  <si>
    <t>Historical Taxable Income</t>
  </si>
  <si>
    <t>PG&amp;E Projected Taxable Income</t>
  </si>
  <si>
    <t>Nominal Total Ratepayer Obligations</t>
  </si>
  <si>
    <t>Nominal Total Shareholder Obligations</t>
  </si>
  <si>
    <t>NPV of Shareholder Obligations 
                (Discount rate: 7.34%)</t>
  </si>
  <si>
    <t>NPV of Ratepayer Obligations 
              (Discount rate: 7.34%)</t>
  </si>
  <si>
    <t>PV of PG&amp;E Expected Surplus to Shareholders 
                                          (Discount rate: 7.34%)</t>
  </si>
  <si>
    <t>PV of PG&amp;E Expected Surplus to Ratepayers 
                                       (Discount rate: 7.34%)</t>
  </si>
  <si>
    <t>NPV of Shareholder Obligations 
               (Discount rate: 10.25%)</t>
  </si>
  <si>
    <t>For CCSF alternate income scenarios</t>
  </si>
  <si>
    <t>From PG&amp;E Pricing Tab</t>
  </si>
  <si>
    <t xml:space="preserve">"Using a 25 percent sharing arrangement, the customer expected value is $990 million, with a net present value of $118 million. </t>
  </si>
  <si>
    <t>0+1</t>
  </si>
  <si>
    <t>2+3</t>
  </si>
  <si>
    <t>4+5</t>
  </si>
  <si>
    <t>6+7</t>
  </si>
  <si>
    <t>etc</t>
  </si>
  <si>
    <t>58+59</t>
  </si>
  <si>
    <t>Alt 20%</t>
  </si>
  <si>
    <t>Alt 30%</t>
  </si>
  <si>
    <t>Alt 40%</t>
  </si>
  <si>
    <t>Projected TI, CCSF Alt 20%</t>
  </si>
  <si>
    <t>Projected TI, CCSF Alt 30%</t>
  </si>
  <si>
    <t>Projected TI, CCSF Alt 40%</t>
  </si>
  <si>
    <t>CCSF Alternative 20% (Income at 80% of PG&amp;E Forecast)</t>
  </si>
  <si>
    <t>CCSF Alternative 30% (Income at 70% of PG&amp;E Forecast)</t>
  </si>
  <si>
    <t>CCSF Alternative 40% (Income at 60% of PG&amp;E Forecast)</t>
  </si>
  <si>
    <t>CCSF Alternative 26-27: 2026 &amp; 2027 Income at Zero</t>
  </si>
  <si>
    <t>PG&amp;E Response to CCSF DR1</t>
  </si>
  <si>
    <t>PG&amp;E Taxable Income Tab</t>
  </si>
  <si>
    <t>(PG&amp;E model does not allow for shortfalls where FRC &gt; credit, so the CCT balance can go negative. CCSF does not believe this is possible under PG&amp;E’s proposal as explained in testimony.)</t>
  </si>
  <si>
    <t>Federal</t>
  </si>
  <si>
    <t xml:space="preserve">a. Alternatives to Preliminary Adjusted Utility Income Before Taxes use edited values in rows 4 and 24 of "Taxable Income Forecast" tab </t>
  </si>
  <si>
    <t xml:space="preserve">b. Tied customer credits to available CCT balance such that the CCT balance cannot go below zero. Edited formula in row 29 of Table 6-3 tab.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</si>
</sst>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#,##0;;\-\-"/>
    <numFmt numFmtId="167" formatCode="_(&quot;$&quot;* #,##0.0_);_(&quot;$&quot;* \(#,##0.0\);_(&quot;$&quot;* &quot;-&quot;??_);_(@_)"/>
    <numFmt numFmtId="168" formatCode="_(&quot;$&quot;* #,##0.0000_);_(&quot;$&quot;* \(#,##0.0000\);_(&quot;$&quot;* &quot;-&quot;??_);_(@_)"/>
    <numFmt numFmtId="169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right"/>
    </xf>
    <xf numFmtId="164" fontId="6" fillId="0" borderId="0" xfId="1" applyNumberFormat="1" applyFont="1"/>
    <xf numFmtId="0" fontId="3" fillId="0" borderId="0" xfId="0" applyFont="1"/>
    <xf numFmtId="0" fontId="3" fillId="0" borderId="0" xfId="0" applyFont="1" applyAlignment="1">
      <alignment horizontal="left" indent="1"/>
    </xf>
    <xf numFmtId="1" fontId="7" fillId="0" borderId="0" xfId="0" applyNumberFormat="1" applyFont="1" applyAlignment="1">
      <alignment horizontal="right"/>
    </xf>
    <xf numFmtId="164" fontId="3" fillId="0" borderId="0" xfId="1" applyNumberFormat="1" applyFont="1"/>
    <xf numFmtId="164" fontId="2" fillId="0" borderId="0" xfId="1" applyNumberFormat="1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0" fontId="6" fillId="0" borderId="0" xfId="0" applyFont="1"/>
    <xf numFmtId="0" fontId="0" fillId="0" borderId="1" xfId="0" applyBorder="1"/>
    <xf numFmtId="6" fontId="6" fillId="0" borderId="0" xfId="0" applyNumberFormat="1" applyFont="1"/>
    <xf numFmtId="10" fontId="6" fillId="0" borderId="0" xfId="0" applyNumberFormat="1" applyFont="1"/>
    <xf numFmtId="0" fontId="8" fillId="0" borderId="0" xfId="0" applyFont="1"/>
    <xf numFmtId="167" fontId="8" fillId="0" borderId="0" xfId="1" applyNumberFormat="1" applyFont="1"/>
    <xf numFmtId="164" fontId="8" fillId="0" borderId="0" xfId="1" applyNumberFormat="1" applyFont="1"/>
    <xf numFmtId="3" fontId="9" fillId="0" borderId="4" xfId="3" applyNumberFormat="1" applyFont="1" applyBorder="1" applyAlignment="1">
      <alignment horizontal="right" wrapText="1" readingOrder="1"/>
    </xf>
    <xf numFmtId="3" fontId="9" fillId="0" borderId="5" xfId="3" applyNumberFormat="1" applyFont="1" applyBorder="1" applyAlignment="1">
      <alignment horizontal="right" wrapText="1" readingOrder="1"/>
    </xf>
    <xf numFmtId="3" fontId="9" fillId="0" borderId="2" xfId="3" applyNumberFormat="1" applyFont="1" applyBorder="1" applyAlignment="1">
      <alignment horizontal="right" wrapText="1" readingOrder="1"/>
    </xf>
    <xf numFmtId="3" fontId="9" fillId="0" borderId="7" xfId="3" applyNumberFormat="1" applyFont="1" applyBorder="1" applyAlignment="1">
      <alignment horizontal="right" wrapText="1" readingOrder="1"/>
    </xf>
    <xf numFmtId="166" fontId="9" fillId="0" borderId="4" xfId="3" applyNumberFormat="1" applyFont="1" applyBorder="1" applyAlignment="1">
      <alignment horizontal="right" wrapText="1"/>
    </xf>
    <xf numFmtId="164" fontId="6" fillId="0" borderId="0" xfId="0" applyNumberFormat="1" applyFont="1"/>
    <xf numFmtId="0" fontId="6" fillId="0" borderId="0" xfId="0" applyFont="1" applyAlignment="1">
      <alignment horizontal="center"/>
    </xf>
    <xf numFmtId="1" fontId="6" fillId="0" borderId="0" xfId="0" applyNumberFormat="1" applyFont="1"/>
    <xf numFmtId="0" fontId="6" fillId="0" borderId="0" xfId="0" applyFont="1" applyAlignment="1">
      <alignment wrapText="1"/>
    </xf>
    <xf numFmtId="168" fontId="3" fillId="0" borderId="0" xfId="1" applyNumberFormat="1" applyFont="1"/>
    <xf numFmtId="0" fontId="3" fillId="0" borderId="0" xfId="0" applyFont="1" applyFill="1" applyBorder="1" applyAlignment="1"/>
    <xf numFmtId="165" fontId="3" fillId="0" borderId="0" xfId="2" applyNumberFormat="1" applyFont="1"/>
    <xf numFmtId="2" fontId="10" fillId="0" borderId="0" xfId="0" applyNumberFormat="1" applyFont="1"/>
    <xf numFmtId="49" fontId="10" fillId="0" borderId="0" xfId="0" applyNumberFormat="1" applyFont="1" applyAlignment="1">
      <alignment horizontal="center"/>
    </xf>
    <xf numFmtId="164" fontId="10" fillId="0" borderId="0" xfId="1" applyNumberFormat="1" applyFont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11" fillId="4" borderId="0" xfId="0" applyFont="1" applyFill="1" applyAlignment="1">
      <alignment horizontal="left"/>
    </xf>
    <xf numFmtId="164" fontId="2" fillId="0" borderId="0" xfId="1" applyNumberFormat="1" applyFont="1" applyFill="1"/>
    <xf numFmtId="164" fontId="3" fillId="0" borderId="0" xfId="1" applyNumberFormat="1" applyFont="1" applyFill="1"/>
    <xf numFmtId="169" fontId="0" fillId="5" borderId="1" xfId="3" applyNumberFormat="1" applyFont="1" applyFill="1" applyBorder="1"/>
    <xf numFmtId="0" fontId="0" fillId="5" borderId="1" xfId="0" applyFill="1" applyBorder="1"/>
    <xf numFmtId="169" fontId="0" fillId="0" borderId="1" xfId="3" applyNumberFormat="1" applyFont="1" applyBorder="1"/>
    <xf numFmtId="167" fontId="6" fillId="0" borderId="0" xfId="1" applyNumberFormat="1" applyFont="1"/>
    <xf numFmtId="49" fontId="10" fillId="2" borderId="0" xfId="0" applyNumberFormat="1" applyFont="1" applyFill="1" applyAlignment="1">
      <alignment horizontal="center"/>
    </xf>
    <xf numFmtId="164" fontId="10" fillId="2" borderId="0" xfId="1" applyNumberFormat="1" applyFont="1" applyFill="1"/>
    <xf numFmtId="49" fontId="10" fillId="2" borderId="8" xfId="0" applyNumberFormat="1" applyFont="1" applyFill="1" applyBorder="1" applyAlignment="1">
      <alignment horizontal="center"/>
    </xf>
    <xf numFmtId="164" fontId="10" fillId="2" borderId="8" xfId="1" applyNumberFormat="1" applyFont="1" applyFill="1" applyBorder="1"/>
    <xf numFmtId="0" fontId="0" fillId="0" borderId="0" xfId="0" applyFont="1"/>
    <xf numFmtId="0" fontId="12" fillId="0" borderId="0" xfId="0" applyFont="1"/>
    <xf numFmtId="6" fontId="12" fillId="0" borderId="0" xfId="0" applyNumberFormat="1" applyFont="1"/>
    <xf numFmtId="49" fontId="10" fillId="5" borderId="1" xfId="0" applyNumberFormat="1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Fill="1"/>
    <xf numFmtId="0" fontId="2" fillId="0" borderId="0" xfId="0" applyFont="1" applyFill="1" applyAlignment="1">
      <alignment horizontal="left" indent="1"/>
    </xf>
    <xf numFmtId="0" fontId="3" fillId="0" borderId="0" xfId="0" applyFont="1" applyFill="1"/>
    <xf numFmtId="164" fontId="2" fillId="0" borderId="0" xfId="0" applyNumberFormat="1" applyFont="1" applyFill="1"/>
    <xf numFmtId="0" fontId="3" fillId="0" borderId="0" xfId="0" applyFont="1" applyFill="1" applyAlignment="1">
      <alignment horizontal="left" indent="1"/>
    </xf>
    <xf numFmtId="164" fontId="3" fillId="0" borderId="0" xfId="0" applyNumberFormat="1" applyFont="1" applyFill="1"/>
    <xf numFmtId="0" fontId="3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D966"/>
      <color rgb="FF00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Ratepayer vs. Shareholder</a:t>
            </a:r>
            <a:r>
              <a:rPr lang="en-US" baseline="0"/>
              <a:t> Obligations </a:t>
            </a:r>
          </a:p>
          <a:p>
            <a:pPr>
              <a:defRPr/>
            </a:pPr>
            <a:r>
              <a:rPr lang="en-US" baseline="0"/>
              <a:t>and </a:t>
            </a:r>
            <a:r>
              <a:rPr lang="en-US"/>
              <a:t>Customer Credit Trust</a:t>
            </a:r>
            <a:r>
              <a:rPr lang="en-US" baseline="0"/>
              <a:t> </a:t>
            </a:r>
            <a:r>
              <a:rPr lang="en-US"/>
              <a:t>Surplus Sharing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75">
                <a:fgClr>
                  <a:schemeClr val="accent5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FB-452D-9556-F5FD155CAC0B}"/>
              </c:ext>
            </c:extLst>
          </c:dPt>
          <c:dPt>
            <c:idx val="1"/>
            <c:invertIfNegative val="0"/>
            <c:bubble3D val="0"/>
            <c:spPr>
              <a:pattFill prst="pct75">
                <a:fgClr>
                  <a:srgbClr val="FFC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FB-452D-9556-F5FD155CAC0B}"/>
              </c:ext>
            </c:extLst>
          </c:dPt>
          <c:dPt>
            <c:idx val="3"/>
            <c:invertIfNegative val="0"/>
            <c:bubble3D val="0"/>
            <c:spPr>
              <a:pattFill prst="pct75">
                <a:fgClr>
                  <a:schemeClr val="accent5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1FB-452D-9556-F5FD155CAC0B}"/>
              </c:ext>
            </c:extLst>
          </c:dPt>
          <c:dPt>
            <c:idx val="4"/>
            <c:invertIfNegative val="0"/>
            <c:bubble3D val="0"/>
            <c:spPr>
              <a:pattFill prst="pct75">
                <a:fgClr>
                  <a:srgbClr val="FFC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47E-479C-BFB3-D80B4F9D9A35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rgbClr val="FFC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1FB-452D-9556-F5FD155CAC0B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1FB-452D-9556-F5FD155CAC0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1FB-452D-9556-F5FD155CAC0B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47E-479C-BFB3-D80B4F9D9A3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47E-479C-BFB3-D80B4F9D9A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CCSF_Figure_1!$A$23:$A$34</c:f>
              <c:strCache>
                <c:ptCount val="12"/>
                <c:pt idx="0">
                  <c:v>PV of PG&amp;E Expected Surplus to Ratepayers 
                                       (Discount rate: 7.34%)</c:v>
                </c:pt>
                <c:pt idx="1">
                  <c:v>PV of PG&amp;E Expected Surplus to Shareholders 
                                          (Discount rate: 7.34%)</c:v>
                </c:pt>
                <c:pt idx="3">
                  <c:v>PG&amp;E Expected Surplus to Ratepayers 
                                       (Nominal, 2050)</c:v>
                </c:pt>
                <c:pt idx="4">
                  <c:v>PG&amp;E Expected Surplus to Shareholders 
                                          (Nominal, 2050)</c:v>
                </c:pt>
                <c:pt idx="6">
                  <c:v>NPV of Shareholder Obligations 
                (Discount rate: 7.34%)</c:v>
                </c:pt>
                <c:pt idx="7">
                  <c:v>NPV of Shareholder Obligations 
               (Discount rate: 10.25%)</c:v>
                </c:pt>
                <c:pt idx="8">
                  <c:v>NPV of Ratepayer Obligations 
              (Discount rate: 7.34%)</c:v>
                </c:pt>
                <c:pt idx="10">
                  <c:v>Nominal Total Shareholder Obligations</c:v>
                </c:pt>
                <c:pt idx="11">
                  <c:v>Nominal Total Ratepayer Obligations</c:v>
                </c:pt>
              </c:strCache>
            </c:strRef>
          </c:cat>
          <c:val>
            <c:numRef>
              <c:f>CCSF_Figure_1!$B$23:$B$34</c:f>
              <c:numCache>
                <c:formatCode>"$"#,##0_);[Red]\("$"#,##0\)</c:formatCode>
                <c:ptCount val="12"/>
                <c:pt idx="0">
                  <c:v>118.24627434871185</c:v>
                </c:pt>
                <c:pt idx="1">
                  <c:v>354.73882304613556</c:v>
                </c:pt>
                <c:pt idx="3">
                  <c:v>990</c:v>
                </c:pt>
                <c:pt idx="4">
                  <c:v>2970</c:v>
                </c:pt>
                <c:pt idx="6">
                  <c:v>5356.7489430272972</c:v>
                </c:pt>
                <c:pt idx="7">
                  <c:v>4458.5534999382726</c:v>
                </c:pt>
                <c:pt idx="8">
                  <c:v>4446.08790859081</c:v>
                </c:pt>
                <c:pt idx="10">
                  <c:v>9390.362799999999</c:v>
                </c:pt>
                <c:pt idx="11">
                  <c:v>11458.119508905878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1FB-452D-9556-F5FD155CAC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"/>
        <c:axId val="480017088"/>
        <c:axId val="472937296"/>
      </c:barChart>
      <c:catAx>
        <c:axId val="48001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937296"/>
        <c:crosses val="autoZero"/>
        <c:auto val="0"/>
        <c:lblAlgn val="ctr"/>
        <c:lblOffset val="100"/>
        <c:noMultiLvlLbl val="0"/>
      </c:catAx>
      <c:valAx>
        <c:axId val="472937296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017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PG&amp;E Figure 6-1 ($Millions): PG&amp;E Income = 0 in 2026 and 2027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'CCSF_Figures_6&amp;7'!$A$53</c:f>
              <c:strCache>
                <c:ptCount val="1"/>
                <c:pt idx="0">
                  <c:v>Initial Shareholder Trust Contribution</c:v>
                </c:pt>
              </c:strCache>
            </c:strRef>
          </c:tx>
          <c:spPr>
            <a:pattFill prst="pct75">
              <a:fgClr>
                <a:srgbClr val="CC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'CCSF_Figures_6&amp;7'!$C$38:$AF$38</c:f>
              <c:numCache>
                <c:formatCode>0</c:formatCode>
                <c:ptCount val="3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</c:numCache>
            </c:numRef>
          </c:cat>
          <c:val>
            <c:numRef>
              <c:f>'CCSF_Figures_6&amp;7'!$C$53:$AF$53</c:f>
              <c:numCache>
                <c:formatCode>_("$"* #,##0.0_);_("$"* \(#,##0.0\);_("$"* "-"??_);_(@_)</c:formatCode>
                <c:ptCount val="30"/>
                <c:pt idx="0">
                  <c:v>1800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9-4BDD-A84A-276329C18737}"/>
            </c:ext>
          </c:extLst>
        </c:ser>
        <c:ser>
          <c:idx val="1"/>
          <c:order val="1"/>
          <c:tx>
            <c:strRef>
              <c:f>'CCSF_Figures_6&amp;7'!$A$54</c:f>
              <c:strCache>
                <c:ptCount val="1"/>
                <c:pt idx="0">
                  <c:v>Additional Shareholder Trust Contributions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numRef>
              <c:f>'CCSF_Figures_6&amp;7'!$C$38:$AF$38</c:f>
              <c:numCache>
                <c:formatCode>0</c:formatCode>
                <c:ptCount val="3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</c:numCache>
            </c:numRef>
          </c:cat>
          <c:val>
            <c:numRef>
              <c:f>'CCSF_Figures_6&amp;7'!$C$54:$AF$54</c:f>
              <c:numCache>
                <c:formatCode>_("$"* #,##0.0_);_("$"* \(#,##0.0\);_("$"* "-"??_);_(@_)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41.58075037472242</c:v>
                </c:pt>
                <c:pt idx="4">
                  <c:v>132.20223907857269</c:v>
                </c:pt>
                <c:pt idx="5">
                  <c:v>0</c:v>
                </c:pt>
                <c:pt idx="6">
                  <c:v>0</c:v>
                </c:pt>
                <c:pt idx="7">
                  <c:v>190.56349529008838</c:v>
                </c:pt>
                <c:pt idx="8">
                  <c:v>519.87561250096655</c:v>
                </c:pt>
                <c:pt idx="9">
                  <c:v>844.1645636042972</c:v>
                </c:pt>
                <c:pt idx="10">
                  <c:v>898.5903784304378</c:v>
                </c:pt>
                <c:pt idx="11">
                  <c:v>959.83495288752351</c:v>
                </c:pt>
                <c:pt idx="12">
                  <c:v>1024.5721494323579</c:v>
                </c:pt>
                <c:pt idx="13">
                  <c:v>1093.0120425393598</c:v>
                </c:pt>
                <c:pt idx="14">
                  <c:v>1252.6033842971033</c:v>
                </c:pt>
                <c:pt idx="15">
                  <c:v>633.36323156456945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9-4BDD-A84A-276329C18737}"/>
            </c:ext>
          </c:extLst>
        </c:ser>
        <c:ser>
          <c:idx val="2"/>
          <c:order val="3"/>
          <c:tx>
            <c:strRef>
              <c:f>'CCSF_Figures_6&amp;7'!$A$55</c:f>
              <c:strCache>
                <c:ptCount val="1"/>
                <c:pt idx="0">
                  <c:v>Customer Credits to Ratepayers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'CCSF_Figures_6&amp;7'!$C$38:$AF$38</c:f>
              <c:numCache>
                <c:formatCode>0</c:formatCode>
                <c:ptCount val="3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</c:numCache>
            </c:numRef>
          </c:cat>
          <c:val>
            <c:numRef>
              <c:f>'CCSF_Figures_6&amp;7'!$C$55:$AF$55</c:f>
              <c:numCache>
                <c:formatCode>_("$"* #,##0.0_);_("$"* \(#,##0.0\);_("$"* "-"??_);_(@_)</c:formatCode>
                <c:ptCount val="30"/>
                <c:pt idx="0">
                  <c:v>-186.80213313463253</c:v>
                </c:pt>
                <c:pt idx="1">
                  <c:v>-300.11503539494515</c:v>
                </c:pt>
                <c:pt idx="2">
                  <c:v>-300.11503539494515</c:v>
                </c:pt>
                <c:pt idx="3">
                  <c:v>-389.61043557785081</c:v>
                </c:pt>
                <c:pt idx="4">
                  <c:v>-389.61043557785081</c:v>
                </c:pt>
                <c:pt idx="5">
                  <c:v>-389.61043557785081</c:v>
                </c:pt>
                <c:pt idx="6">
                  <c:v>-190.58933684797344</c:v>
                </c:pt>
                <c:pt idx="7">
                  <c:v>-2.6530926576854701</c:v>
                </c:pt>
                <c:pt idx="8">
                  <c:v>-200.45448085237459</c:v>
                </c:pt>
                <c:pt idx="9">
                  <c:v>-389.61043557785081</c:v>
                </c:pt>
                <c:pt idx="10">
                  <c:v>-389.61043557785081</c:v>
                </c:pt>
                <c:pt idx="11">
                  <c:v>-389.61043557785081</c:v>
                </c:pt>
                <c:pt idx="12">
                  <c:v>-389.61043557785081</c:v>
                </c:pt>
                <c:pt idx="13">
                  <c:v>-389.61043557785081</c:v>
                </c:pt>
                <c:pt idx="14">
                  <c:v>-389.61043557785081</c:v>
                </c:pt>
                <c:pt idx="15">
                  <c:v>-389.61043557785081</c:v>
                </c:pt>
                <c:pt idx="16">
                  <c:v>-389.61043557785081</c:v>
                </c:pt>
                <c:pt idx="17">
                  <c:v>-389.61043557785081</c:v>
                </c:pt>
                <c:pt idx="18">
                  <c:v>-389.61043557785081</c:v>
                </c:pt>
                <c:pt idx="19">
                  <c:v>-389.61043557785081</c:v>
                </c:pt>
                <c:pt idx="20">
                  <c:v>-389.61043557785081</c:v>
                </c:pt>
                <c:pt idx="21">
                  <c:v>-389.61043557785081</c:v>
                </c:pt>
                <c:pt idx="22">
                  <c:v>-389.61043557785081</c:v>
                </c:pt>
                <c:pt idx="23">
                  <c:v>-389.61043557785081</c:v>
                </c:pt>
                <c:pt idx="24">
                  <c:v>-389.61043557785081</c:v>
                </c:pt>
                <c:pt idx="25">
                  <c:v>-389.61043557785081</c:v>
                </c:pt>
                <c:pt idx="26">
                  <c:v>-389.61043557785081</c:v>
                </c:pt>
                <c:pt idx="27">
                  <c:v>-389.61043557785081</c:v>
                </c:pt>
                <c:pt idx="28">
                  <c:v>-389.61043557785081</c:v>
                </c:pt>
                <c:pt idx="29">
                  <c:v>-389.61043557785081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A9-4BDD-A84A-276329C18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50"/>
        <c:axId val="598492344"/>
        <c:axId val="598499888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'CCSF_Figures_6&amp;7'!$A$56</c15:sqref>
                        </c15:formulaRef>
                      </c:ext>
                    </c:extLst>
                    <c:strCache>
                      <c:ptCount val="1"/>
                      <c:pt idx="0">
                        <c:v>Return on CCT Balance</c:v>
                      </c:pt>
                    </c:strCache>
                  </c:strRef>
                </c:tx>
                <c:spPr>
                  <a:solidFill>
                    <a:schemeClr val="accent3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'CCSF_Figures_6&amp;7'!$C$38:$AF$38</c15:sqref>
                        </c15:formulaRef>
                      </c:ext>
                    </c:extLst>
                    <c:numCache>
                      <c:formatCode>0</c:formatCode>
                      <c:ptCount val="30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  <c:pt idx="5">
                        <c:v>2026</c:v>
                      </c:pt>
                      <c:pt idx="6">
                        <c:v>2027</c:v>
                      </c:pt>
                      <c:pt idx="7">
                        <c:v>2028</c:v>
                      </c:pt>
                      <c:pt idx="8">
                        <c:v>2029</c:v>
                      </c:pt>
                      <c:pt idx="9">
                        <c:v>2030</c:v>
                      </c:pt>
                      <c:pt idx="10">
                        <c:v>2031</c:v>
                      </c:pt>
                      <c:pt idx="11">
                        <c:v>2032</c:v>
                      </c:pt>
                      <c:pt idx="12">
                        <c:v>2033</c:v>
                      </c:pt>
                      <c:pt idx="13">
                        <c:v>2034</c:v>
                      </c:pt>
                      <c:pt idx="14">
                        <c:v>2035</c:v>
                      </c:pt>
                      <c:pt idx="15">
                        <c:v>2036</c:v>
                      </c:pt>
                      <c:pt idx="16">
                        <c:v>2037</c:v>
                      </c:pt>
                      <c:pt idx="17">
                        <c:v>2038</c:v>
                      </c:pt>
                      <c:pt idx="18">
                        <c:v>2039</c:v>
                      </c:pt>
                      <c:pt idx="19">
                        <c:v>2040</c:v>
                      </c:pt>
                      <c:pt idx="20">
                        <c:v>2041</c:v>
                      </c:pt>
                      <c:pt idx="21">
                        <c:v>2042</c:v>
                      </c:pt>
                      <c:pt idx="22">
                        <c:v>2043</c:v>
                      </c:pt>
                      <c:pt idx="23">
                        <c:v>2044</c:v>
                      </c:pt>
                      <c:pt idx="24">
                        <c:v>2045</c:v>
                      </c:pt>
                      <c:pt idx="25">
                        <c:v>2046</c:v>
                      </c:pt>
                      <c:pt idx="26">
                        <c:v>2047</c:v>
                      </c:pt>
                      <c:pt idx="27">
                        <c:v>2048</c:v>
                      </c:pt>
                      <c:pt idx="28">
                        <c:v>2049</c:v>
                      </c:pt>
                      <c:pt idx="29">
                        <c:v>2050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'CCSF_Figures_6&amp;7'!$C$56:$AF$56</c15:sqref>
                        </c15:formulaRef>
                      </c:ext>
                    </c:extLst>
                    <c:numCache>
                      <c:formatCode>_("$"* #,##0.0_);_("$"* \(#,##0.0\);_("$"* "-"??_);_(@_)</c:formatCode>
                      <c:ptCount val="30"/>
                      <c:pt idx="0">
                        <c:v>36.143010470485827</c:v>
                      </c:pt>
                      <c:pt idx="1">
                        <c:v>42.336535045672548</c:v>
                      </c:pt>
                      <c:pt idx="2">
                        <c:v>35.057425033613079</c:v>
                      </c:pt>
                      <c:pt idx="3">
                        <c:v>26.896265332261745</c:v>
                      </c:pt>
                      <c:pt idx="4">
                        <c:v>19.107626651368651</c:v>
                      </c:pt>
                      <c:pt idx="5">
                        <c:v>10.511978131791075</c:v>
                      </c:pt>
                      <c:pt idx="6">
                        <c:v>2.6170173875608276</c:v>
                      </c:pt>
                      <c:pt idx="7">
                        <c:v>2.6530926576854639</c:v>
                      </c:pt>
                      <c:pt idx="8">
                        <c:v>9.8909855622862057</c:v>
                      </c:pt>
                      <c:pt idx="9">
                        <c:v>21.097983426788968</c:v>
                      </c:pt>
                      <c:pt idx="10">
                        <c:v>35.297809201958685</c:v>
                      </c:pt>
                      <c:pt idx="11">
                        <c:v>51.531748906817086</c:v>
                      </c:pt>
                      <c:pt idx="12">
                        <c:v>70.002827153400133</c:v>
                      </c:pt>
                      <c:pt idx="13">
                        <c:v>90.875806074749008</c:v>
                      </c:pt>
                      <c:pt idx="14">
                        <c:v>115.55774862534028</c:v>
                      </c:pt>
                      <c:pt idx="15">
                        <c:v>134.44690956754073</c:v>
                      </c:pt>
                      <c:pt idx="16">
                        <c:v>136.18404801227223</c:v>
                      </c:pt>
                      <c:pt idx="17">
                        <c:v>129.02783229781505</c:v>
                      </c:pt>
                      <c:pt idx="18">
                        <c:v>121.6695404544915</c:v>
                      </c:pt>
                      <c:pt idx="19">
                        <c:v>114.10346628736743</c:v>
                      </c:pt>
                      <c:pt idx="20">
                        <c:v>106.3237424708456</c:v>
                      </c:pt>
                      <c:pt idx="21">
                        <c:v>98.324335998682685</c:v>
                      </c:pt>
                      <c:pt idx="22">
                        <c:v>90.099043505524406</c:v>
                      </c:pt>
                      <c:pt idx="23">
                        <c:v>81.641486456330838</c:v>
                      </c:pt>
                      <c:pt idx="24">
                        <c:v>72.945106199961572</c:v>
                      </c:pt>
                      <c:pt idx="25">
                        <c:v>64.003158883084794</c:v>
                      </c:pt>
                      <c:pt idx="26">
                        <c:v>54.808710220465841</c:v>
                      </c:pt>
                      <c:pt idx="27">
                        <c:v>45.354630117580321</c:v>
                      </c:pt>
                      <c:pt idx="28">
                        <c:v>35.633587141381163</c:v>
                      </c:pt>
                      <c:pt idx="29">
                        <c:v>25.638042834932047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DA9-4BDD-A84A-276329C187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'CCSF_Figures_6&amp;7'!$A$50</c15:sqref>
                        </c15:formulaRef>
                      </c:ext>
                    </c:extLst>
                    <c:strCache>
                      <c:ptCount val="1"/>
                      <c:pt idx="0">
                        <c:v>Deduction to Pay Full Fixed Recovery Charge</c:v>
                      </c:pt>
                    </c:strCache>
                  </c:strRef>
                </c:tx>
                <c:spPr>
                  <a:solidFill>
                    <a:schemeClr val="accent1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'CCSF_Figures_6&amp;7'!$C$38:$AF$38</c15:sqref>
                        </c15:formulaRef>
                      </c:ext>
                    </c:extLst>
                    <c:numCache>
                      <c:formatCode>0</c:formatCode>
                      <c:ptCount val="30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  <c:pt idx="5">
                        <c:v>2026</c:v>
                      </c:pt>
                      <c:pt idx="6">
                        <c:v>2027</c:v>
                      </c:pt>
                      <c:pt idx="7">
                        <c:v>2028</c:v>
                      </c:pt>
                      <c:pt idx="8">
                        <c:v>2029</c:v>
                      </c:pt>
                      <c:pt idx="9">
                        <c:v>2030</c:v>
                      </c:pt>
                      <c:pt idx="10">
                        <c:v>2031</c:v>
                      </c:pt>
                      <c:pt idx="11">
                        <c:v>2032</c:v>
                      </c:pt>
                      <c:pt idx="12">
                        <c:v>2033</c:v>
                      </c:pt>
                      <c:pt idx="13">
                        <c:v>2034</c:v>
                      </c:pt>
                      <c:pt idx="14">
                        <c:v>2035</c:v>
                      </c:pt>
                      <c:pt idx="15">
                        <c:v>2036</c:v>
                      </c:pt>
                      <c:pt idx="16">
                        <c:v>2037</c:v>
                      </c:pt>
                      <c:pt idx="17">
                        <c:v>2038</c:v>
                      </c:pt>
                      <c:pt idx="18">
                        <c:v>2039</c:v>
                      </c:pt>
                      <c:pt idx="19">
                        <c:v>2040</c:v>
                      </c:pt>
                      <c:pt idx="20">
                        <c:v>2041</c:v>
                      </c:pt>
                      <c:pt idx="21">
                        <c:v>2042</c:v>
                      </c:pt>
                      <c:pt idx="22">
                        <c:v>2043</c:v>
                      </c:pt>
                      <c:pt idx="23">
                        <c:v>2044</c:v>
                      </c:pt>
                      <c:pt idx="24">
                        <c:v>2045</c:v>
                      </c:pt>
                      <c:pt idx="25">
                        <c:v>2046</c:v>
                      </c:pt>
                      <c:pt idx="26">
                        <c:v>2047</c:v>
                      </c:pt>
                      <c:pt idx="27">
                        <c:v>2048</c:v>
                      </c:pt>
                      <c:pt idx="28">
                        <c:v>2049</c:v>
                      </c:pt>
                      <c:pt idx="29">
                        <c:v>2050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'CCSF_Figures_6&amp;7'!$C$50:$AF$50</c15:sqref>
                        </c15:formulaRef>
                      </c:ext>
                    </c:extLst>
                    <c:numCache>
                      <c:formatCode>_("$"* #,##0.0_);_("$"* \(#,##0.0\);_("$"* "-"??_);_(@_)</c:formatCode>
                      <c:ptCount val="30"/>
                      <c:pt idx="0">
                        <c:v>-186.80213313463253</c:v>
                      </c:pt>
                      <c:pt idx="1">
                        <c:v>-300.11503539494515</c:v>
                      </c:pt>
                      <c:pt idx="2">
                        <c:v>-300.11503539494515</c:v>
                      </c:pt>
                      <c:pt idx="3">
                        <c:v>-389.61043557785081</c:v>
                      </c:pt>
                      <c:pt idx="4">
                        <c:v>-389.61043557785081</c:v>
                      </c:pt>
                      <c:pt idx="5">
                        <c:v>-389.61043557785081</c:v>
                      </c:pt>
                      <c:pt idx="6">
                        <c:v>-389.61043557785081</c:v>
                      </c:pt>
                      <c:pt idx="7">
                        <c:v>-389.61043557785081</c:v>
                      </c:pt>
                      <c:pt idx="8">
                        <c:v>-389.61043557785081</c:v>
                      </c:pt>
                      <c:pt idx="9">
                        <c:v>-389.61043557785081</c:v>
                      </c:pt>
                      <c:pt idx="10">
                        <c:v>-389.61043557785081</c:v>
                      </c:pt>
                      <c:pt idx="11">
                        <c:v>-389.61043557785081</c:v>
                      </c:pt>
                      <c:pt idx="12">
                        <c:v>-389.61043557785081</c:v>
                      </c:pt>
                      <c:pt idx="13">
                        <c:v>-389.61043557785081</c:v>
                      </c:pt>
                      <c:pt idx="14">
                        <c:v>-389.61043557785081</c:v>
                      </c:pt>
                      <c:pt idx="15">
                        <c:v>-389.61043557785081</c:v>
                      </c:pt>
                      <c:pt idx="16">
                        <c:v>-389.61043557785081</c:v>
                      </c:pt>
                      <c:pt idx="17">
                        <c:v>-389.61043557785081</c:v>
                      </c:pt>
                      <c:pt idx="18">
                        <c:v>-389.61043557785081</c:v>
                      </c:pt>
                      <c:pt idx="19">
                        <c:v>-389.61043557785081</c:v>
                      </c:pt>
                      <c:pt idx="20">
                        <c:v>-389.61043557785081</c:v>
                      </c:pt>
                      <c:pt idx="21">
                        <c:v>-389.61043557785081</c:v>
                      </c:pt>
                      <c:pt idx="22">
                        <c:v>-389.61043557785081</c:v>
                      </c:pt>
                      <c:pt idx="23">
                        <c:v>-389.61043557785081</c:v>
                      </c:pt>
                      <c:pt idx="24">
                        <c:v>-389.61043557785081</c:v>
                      </c:pt>
                      <c:pt idx="25">
                        <c:v>-389.61043557785081</c:v>
                      </c:pt>
                      <c:pt idx="26">
                        <c:v>-389.61043557785081</c:v>
                      </c:pt>
                      <c:pt idx="27">
                        <c:v>-389.61043557785081</c:v>
                      </c:pt>
                      <c:pt idx="28">
                        <c:v>-389.61043557785081</c:v>
                      </c:pt>
                      <c:pt idx="29">
                        <c:v>-389.61043557785081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DA9-4BDD-A84A-276329C18737}"/>
                  </c:ext>
                </c:extLst>
              </c15:ser>
            </c15:filteredBarSeries>
          </c:ext>
        </c:extLst>
      </c:barChart>
      <c:catAx>
        <c:axId val="5984923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499888"/>
        <c:crosses val="autoZero"/>
        <c:auto val="1"/>
        <c:lblAlgn val="ctr"/>
        <c:lblOffset val="100"/>
        <c:noMultiLvlLbl val="0"/>
      </c:catAx>
      <c:valAx>
        <c:axId val="59849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492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PG&amp;E Figure 6-1, Including Annual Investment Returns </a:t>
            </a:r>
          </a:p>
          <a:p>
            <a:pPr>
              <a:defRPr/>
            </a:pPr>
            <a:r>
              <a:rPr lang="en-US"/>
              <a:t>Flowing</a:t>
            </a:r>
            <a:r>
              <a:rPr lang="en-US" baseline="0"/>
              <a:t> Into the Customer Credit Trust</a:t>
            </a:r>
            <a:r>
              <a:rPr lang="en-US"/>
              <a:t> ($Millions)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'CCSF_Figures_2&amp;3'!$A$3</c:f>
              <c:strCache>
                <c:ptCount val="1"/>
                <c:pt idx="0">
                  <c:v>Initial Shareholder Trust Contribution</c:v>
                </c:pt>
              </c:strCache>
            </c:strRef>
          </c:tx>
          <c:spPr>
            <a:pattFill prst="pct75">
              <a:fgClr>
                <a:srgbClr val="CC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'CCSF_Figures_2&amp;3'!$B$2:$AE$2</c:f>
              <c:numCache>
                <c:formatCode>0</c:formatCode>
                <c:ptCount val="3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</c:numCache>
            </c:numRef>
          </c:cat>
          <c:val>
            <c:numRef>
              <c:f>'CCSF_Figures_2&amp;3'!$B$3:$AE$3</c:f>
              <c:numCache>
                <c:formatCode>"$"#,##0_);[Red]\("$"#,##0\)</c:formatCode>
                <c:ptCount val="30"/>
                <c:pt idx="0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7-430C-9CA1-66D9A4D6D7EE}"/>
            </c:ext>
          </c:extLst>
        </c:ser>
        <c:ser>
          <c:idx val="1"/>
          <c:order val="1"/>
          <c:tx>
            <c:strRef>
              <c:f>'CCSF_Figures_2&amp;3'!$A$4</c:f>
              <c:strCache>
                <c:ptCount val="1"/>
                <c:pt idx="0">
                  <c:v>Additional Shareholder Trust Contributions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numRef>
              <c:f>'CCSF_Figures_2&amp;3'!$B$2:$AE$2</c:f>
              <c:numCache>
                <c:formatCode>0</c:formatCode>
                <c:ptCount val="3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</c:numCache>
            </c:numRef>
          </c:cat>
          <c:val>
            <c:numRef>
              <c:f>'CCSF_Figures_2&amp;3'!$B$4:$AE$4</c:f>
              <c:numCache>
                <c:formatCode>"$"#,##0_);[Red]\("$"#,##0\)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41.58075037472242</c:v>
                </c:pt>
                <c:pt idx="4">
                  <c:v>132.20223907857269</c:v>
                </c:pt>
                <c:pt idx="5">
                  <c:v>500.82492065251847</c:v>
                </c:pt>
                <c:pt idx="6">
                  <c:v>611.57959219816485</c:v>
                </c:pt>
                <c:pt idx="7">
                  <c:v>682.55908241159136</c:v>
                </c:pt>
                <c:pt idx="8">
                  <c:v>757.90131006569038</c:v>
                </c:pt>
                <c:pt idx="9">
                  <c:v>855.49684035301129</c:v>
                </c:pt>
                <c:pt idx="10">
                  <c:v>910.55328263745878</c:v>
                </c:pt>
                <c:pt idx="11">
                  <c:v>972.25586145120656</c:v>
                </c:pt>
                <c:pt idx="12">
                  <c:v>1037.4696124957316</c:v>
                </c:pt>
                <c:pt idx="13">
                  <c:v>950.74894341073343</c:v>
                </c:pt>
                <c:pt idx="14">
                  <c:v>137.19036487059807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7-430C-9CA1-66D9A4D6D7EE}"/>
            </c:ext>
          </c:extLst>
        </c:ser>
        <c:ser>
          <c:idx val="2"/>
          <c:order val="2"/>
          <c:tx>
            <c:strRef>
              <c:f>'CCSF_Figures_2&amp;3'!$A$10</c:f>
              <c:strCache>
                <c:ptCount val="1"/>
                <c:pt idx="0">
                  <c:v>Return on CCT Balance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'CCSF_Figures_2&amp;3'!$B$2:$AE$2</c:f>
              <c:numCache>
                <c:formatCode>0</c:formatCode>
                <c:ptCount val="3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</c:numCache>
            </c:numRef>
          </c:cat>
          <c:val>
            <c:numRef>
              <c:f>'CCSF_Figures_2&amp;3'!$B$10:$AE$10</c:f>
              <c:numCache>
                <c:formatCode>"$"#,##0_);[Red]\("$"#,##0\)</c:formatCode>
                <c:ptCount val="30"/>
                <c:pt idx="0">
                  <c:v>36.143010470485827</c:v>
                </c:pt>
                <c:pt idx="1">
                  <c:v>42.336535045672548</c:v>
                </c:pt>
                <c:pt idx="2">
                  <c:v>35.057425033613079</c:v>
                </c:pt>
                <c:pt idx="3">
                  <c:v>26.896265332261745</c:v>
                </c:pt>
                <c:pt idx="4">
                  <c:v>19.107626651368651</c:v>
                </c:pt>
                <c:pt idx="5">
                  <c:v>17.583087028132599</c:v>
                </c:pt>
                <c:pt idx="6">
                  <c:v>22.783790011783747</c:v>
                </c:pt>
                <c:pt idx="7">
                  <c:v>30.697240437162602</c:v>
                </c:pt>
                <c:pt idx="8">
                  <c:v>40.900054855959539</c:v>
                </c:pt>
                <c:pt idx="9">
                  <c:v>53.832669821663444</c:v>
                </c:pt>
                <c:pt idx="10">
                  <c:v>69.285755568105571</c:v>
                </c:pt>
                <c:pt idx="11">
                  <c:v>86.823714917982485</c:v>
                </c:pt>
                <c:pt idx="12">
                  <c:v>106.64883048289886</c:v>
                </c:pt>
                <c:pt idx="13">
                  <c:v>126.73011010296671</c:v>
                </c:pt>
                <c:pt idx="14">
                  <c:v>134.66746773287716</c:v>
                </c:pt>
                <c:pt idx="15">
                  <c:v>129.40540736452689</c:v>
                </c:pt>
                <c:pt idx="16">
                  <c:v>122.05777742840152</c:v>
                </c:pt>
                <c:pt idx="17">
                  <c:v>114.50266623778636</c:v>
                </c:pt>
                <c:pt idx="18">
                  <c:v>106.73421496863358</c:v>
                </c:pt>
                <c:pt idx="19">
                  <c:v>98.746399356314598</c:v>
                </c:pt>
                <c:pt idx="20">
                  <c:v>90.533025023934272</c:v>
                </c:pt>
                <c:pt idx="21">
                  <c:v>82.087722678726578</c:v>
                </c:pt>
                <c:pt idx="22">
                  <c:v>73.403943172806976</c:v>
                </c:pt>
                <c:pt idx="23">
                  <c:v>64.474952424450905</c:v>
                </c:pt>
                <c:pt idx="24">
                  <c:v>55.2938261959602</c:v>
                </c:pt>
                <c:pt idx="25">
                  <c:v>45.853444724067749</c:v>
                </c:pt>
                <c:pt idx="26">
                  <c:v>36.146487198716208</c:v>
                </c:pt>
                <c:pt idx="27">
                  <c:v>26.165426085929386</c:v>
                </c:pt>
                <c:pt idx="28">
                  <c:v>15.902521290373738</c:v>
                </c:pt>
                <c:pt idx="29">
                  <c:v>5.3498141530831402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87-430C-9CA1-66D9A4D6D7EE}"/>
            </c:ext>
          </c:extLst>
        </c:ser>
        <c:ser>
          <c:idx val="3"/>
          <c:order val="3"/>
          <c:tx>
            <c:v>Fixed Recovery Charges (Ratepayer Obligations) = Customer Credits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'CCSF_Figures_2&amp;3'!$B$2:$AE$2</c:f>
              <c:numCache>
                <c:formatCode>0</c:formatCode>
                <c:ptCount val="3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</c:numCache>
            </c:numRef>
          </c:cat>
          <c:val>
            <c:numRef>
              <c:f>'CCSF_Figures_2&amp;3'!$B$6:$AE$6</c:f>
              <c:numCache>
                <c:formatCode>"$"#,##0_);[Red]\("$"#,##0\)</c:formatCode>
                <c:ptCount val="30"/>
                <c:pt idx="0">
                  <c:v>-186.80213313463253</c:v>
                </c:pt>
                <c:pt idx="1">
                  <c:v>-300.11503539494515</c:v>
                </c:pt>
                <c:pt idx="2">
                  <c:v>-300.11503539494515</c:v>
                </c:pt>
                <c:pt idx="3">
                  <c:v>-389.61043557785081</c:v>
                </c:pt>
                <c:pt idx="4">
                  <c:v>-389.61043557785081</c:v>
                </c:pt>
                <c:pt idx="5">
                  <c:v>-389.61043557785081</c:v>
                </c:pt>
                <c:pt idx="6">
                  <c:v>-389.61043557785081</c:v>
                </c:pt>
                <c:pt idx="7">
                  <c:v>-389.61043557785081</c:v>
                </c:pt>
                <c:pt idx="8">
                  <c:v>-389.61043557785081</c:v>
                </c:pt>
                <c:pt idx="9">
                  <c:v>-389.61043557785081</c:v>
                </c:pt>
                <c:pt idx="10">
                  <c:v>-389.61043557785081</c:v>
                </c:pt>
                <c:pt idx="11">
                  <c:v>-389.61043557785081</c:v>
                </c:pt>
                <c:pt idx="12">
                  <c:v>-389.61043557785081</c:v>
                </c:pt>
                <c:pt idx="13">
                  <c:v>-389.61043557785081</c:v>
                </c:pt>
                <c:pt idx="14">
                  <c:v>-389.61043557785081</c:v>
                </c:pt>
                <c:pt idx="15">
                  <c:v>-389.61043557785081</c:v>
                </c:pt>
                <c:pt idx="16">
                  <c:v>-389.61043557785081</c:v>
                </c:pt>
                <c:pt idx="17">
                  <c:v>-389.61043557785081</c:v>
                </c:pt>
                <c:pt idx="18">
                  <c:v>-389.61043557785081</c:v>
                </c:pt>
                <c:pt idx="19">
                  <c:v>-389.61043557785081</c:v>
                </c:pt>
                <c:pt idx="20">
                  <c:v>-389.61043557785081</c:v>
                </c:pt>
                <c:pt idx="21">
                  <c:v>-389.61043557785081</c:v>
                </c:pt>
                <c:pt idx="22">
                  <c:v>-389.61043557785081</c:v>
                </c:pt>
                <c:pt idx="23">
                  <c:v>-389.61043557785081</c:v>
                </c:pt>
                <c:pt idx="24">
                  <c:v>-389.61043557785081</c:v>
                </c:pt>
                <c:pt idx="25">
                  <c:v>-389.61043557785081</c:v>
                </c:pt>
                <c:pt idx="26">
                  <c:v>-389.61043557785081</c:v>
                </c:pt>
                <c:pt idx="27">
                  <c:v>-389.61043557785081</c:v>
                </c:pt>
                <c:pt idx="28">
                  <c:v>-389.61043557785081</c:v>
                </c:pt>
                <c:pt idx="29">
                  <c:v>-389.61043557785081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87-430C-9CA1-66D9A4D6D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20"/>
        <c:axId val="598492344"/>
        <c:axId val="598499888"/>
      </c:barChart>
      <c:catAx>
        <c:axId val="5984923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499888"/>
        <c:crosses val="autoZero"/>
        <c:auto val="1"/>
        <c:lblAlgn val="ctr"/>
        <c:lblOffset val="100"/>
        <c:noMultiLvlLbl val="0"/>
      </c:catAx>
      <c:valAx>
        <c:axId val="59849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492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Ratepayer Risk</a:t>
            </a:r>
            <a:r>
              <a:rPr lang="en-US" sz="1600" baseline="0"/>
              <a:t> </a:t>
            </a:r>
            <a:r>
              <a:rPr lang="en-US" sz="1600"/>
              <a:t>Exposure Relative to PG&amp;E Shareholder Funding </a:t>
            </a:r>
          </a:p>
          <a:p>
            <a:pPr>
              <a:defRPr/>
            </a:pPr>
            <a:r>
              <a:rPr lang="en-US" sz="1600"/>
              <a:t>of Customer</a:t>
            </a:r>
            <a:r>
              <a:rPr lang="en-US" sz="1600" baseline="0"/>
              <a:t> Credit Trust, as Projected in PG&amp;E Table 6-3</a:t>
            </a:r>
            <a:r>
              <a:rPr lang="en-US" sz="1600"/>
              <a:t> ($Millions)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'CCSF_Figures_2&amp;3'!$A$3</c:f>
              <c:strCache>
                <c:ptCount val="1"/>
                <c:pt idx="0">
                  <c:v>Initial Shareholder Trust Contribution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'CCSF_Figures_2&amp;3'!$B$2:$AE$2</c:f>
              <c:numCache>
                <c:formatCode>0</c:formatCode>
                <c:ptCount val="3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</c:numCache>
            </c:numRef>
          </c:cat>
          <c:val>
            <c:numRef>
              <c:f>'CCSF_Figures_2&amp;3'!$B$3:$AE$3</c:f>
              <c:numCache>
                <c:formatCode>"$"#,##0_);[Red]\("$"#,##0\)</c:formatCode>
                <c:ptCount val="30"/>
                <c:pt idx="0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C5-406C-9A9F-5F82A06C189F}"/>
            </c:ext>
          </c:extLst>
        </c:ser>
        <c:ser>
          <c:idx val="2"/>
          <c:order val="2"/>
          <c:tx>
            <c:strRef>
              <c:f>'CCSF_Figures_2&amp;3'!$A$5</c:f>
              <c:strCache>
                <c:ptCount val="1"/>
                <c:pt idx="0">
                  <c:v>Cumulative Shareholder Trust Contributions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'CCSF_Figures_2&amp;3'!$B$2:$AE$2</c:f>
              <c:numCache>
                <c:formatCode>0</c:formatCode>
                <c:ptCount val="3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</c:numCache>
            </c:numRef>
          </c:cat>
          <c:val>
            <c:numRef>
              <c:f>'CCSF_Figures_2&amp;3'!$B$5:$P$5</c:f>
              <c:numCache>
                <c:formatCode>"$"#,##0_);[Red]\("$"#,##0\)</c:formatCode>
                <c:ptCount val="15"/>
                <c:pt idx="0">
                  <c:v>1800</c:v>
                </c:pt>
                <c:pt idx="1">
                  <c:v>1800</c:v>
                </c:pt>
                <c:pt idx="2">
                  <c:v>1800</c:v>
                </c:pt>
                <c:pt idx="3">
                  <c:v>1841.5807503747224</c:v>
                </c:pt>
                <c:pt idx="4">
                  <c:v>1973.7829894532952</c:v>
                </c:pt>
                <c:pt idx="5">
                  <c:v>2474.6079101058135</c:v>
                </c:pt>
                <c:pt idx="6">
                  <c:v>3086.1875023039784</c:v>
                </c:pt>
                <c:pt idx="7">
                  <c:v>3768.74658471557</c:v>
                </c:pt>
                <c:pt idx="8">
                  <c:v>4526.6478947812602</c:v>
                </c:pt>
                <c:pt idx="9">
                  <c:v>5382.1447351342713</c:v>
                </c:pt>
                <c:pt idx="10">
                  <c:v>6292.6980177717305</c:v>
                </c:pt>
                <c:pt idx="11">
                  <c:v>7264.9538792229368</c:v>
                </c:pt>
                <c:pt idx="12">
                  <c:v>8302.4234917186677</c:v>
                </c:pt>
                <c:pt idx="13">
                  <c:v>9253.1724351294015</c:v>
                </c:pt>
                <c:pt idx="14">
                  <c:v>9390.362799999999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5-406C-9A9F-5F82A06C189F}"/>
            </c:ext>
          </c:extLst>
        </c:ser>
        <c:ser>
          <c:idx val="4"/>
          <c:order val="4"/>
          <c:tx>
            <c:strRef>
              <c:f>'CCSF_Figures_2&amp;3'!$A$8</c:f>
              <c:strCache>
                <c:ptCount val="1"/>
                <c:pt idx="0">
                  <c:v>Principal Outstanding on Bonds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'CCSF_Figures_2&amp;3'!$B$2:$AE$2</c:f>
              <c:numCache>
                <c:formatCode>0</c:formatCode>
                <c:ptCount val="3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</c:numCache>
            </c:numRef>
          </c:cat>
          <c:val>
            <c:numRef>
              <c:f>'CCSF_Figures_2&amp;3'!$B$8:$AE$8</c:f>
              <c:numCache>
                <c:formatCode>"$"#,##0_);[Red]\("$"#,##0\)</c:formatCode>
                <c:ptCount val="30"/>
                <c:pt idx="0">
                  <c:v>7439.4362934431456</c:v>
                </c:pt>
                <c:pt idx="1">
                  <c:v>7340.547345742857</c:v>
                </c:pt>
                <c:pt idx="2">
                  <c:v>7239.8454406970022</c:v>
                </c:pt>
                <c:pt idx="3">
                  <c:v>7047.3936179307584</c:v>
                </c:pt>
                <c:pt idx="4">
                  <c:v>6851.4135247777258</c:v>
                </c:pt>
                <c:pt idx="5">
                  <c:v>6651.8404765197065</c:v>
                </c:pt>
                <c:pt idx="6">
                  <c:v>6448.6086025563818</c:v>
                </c:pt>
                <c:pt idx="7">
                  <c:v>6241.6508246642206</c:v>
                </c:pt>
                <c:pt idx="8">
                  <c:v>6030.8988348568028</c:v>
                </c:pt>
                <c:pt idx="9">
                  <c:v>5815.6248522930509</c:v>
                </c:pt>
                <c:pt idx="10">
                  <c:v>5594.6781100778881</c:v>
                </c:pt>
                <c:pt idx="11">
                  <c:v>5367.9091233470526</c:v>
                </c:pt>
                <c:pt idx="12">
                  <c:v>5135.1644681085891</c:v>
                </c:pt>
                <c:pt idx="13">
                  <c:v>4896.2866774415215</c:v>
                </c:pt>
                <c:pt idx="14">
                  <c:v>4651.1141349592281</c:v>
                </c:pt>
                <c:pt idx="15">
                  <c:v>4399.46312450401</c:v>
                </c:pt>
                <c:pt idx="16">
                  <c:v>4140.7946369998226</c:v>
                </c:pt>
                <c:pt idx="17">
                  <c:v>3874.8065031906626</c:v>
                </c:pt>
                <c:pt idx="18">
                  <c:v>3601.2915960988812</c:v>
                </c:pt>
                <c:pt idx="19">
                  <c:v>3320.0369275913736</c:v>
                </c:pt>
                <c:pt idx="20">
                  <c:v>3030.8234825241047</c:v>
                </c:pt>
                <c:pt idx="21">
                  <c:v>2733.2324055415402</c:v>
                </c:pt>
                <c:pt idx="22">
                  <c:v>2426.6647612859338</c:v>
                </c:pt>
                <c:pt idx="23">
                  <c:v>2110.8497796763259</c:v>
                </c:pt>
                <c:pt idx="24">
                  <c:v>1785.5085230957143</c:v>
                </c:pt>
                <c:pt idx="25">
                  <c:v>1450.3536400246724</c:v>
                </c:pt>
                <c:pt idx="26">
                  <c:v>1104.8028277602507</c:v>
                </c:pt>
                <c:pt idx="27">
                  <c:v>748.13401431256739</c:v>
                </c:pt>
                <c:pt idx="28">
                  <c:v>379.98948108880256</c:v>
                </c:pt>
                <c:pt idx="29">
                  <c:v>1.1937117960769683E-12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C5-406C-9A9F-5F82A06C1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"/>
        <c:axId val="632697352"/>
        <c:axId val="63270194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'CCSF_Figures_2&amp;3'!$A$4</c15:sqref>
                        </c15:formulaRef>
                      </c:ext>
                    </c:extLst>
                    <c:strCache>
                      <c:ptCount val="1"/>
                      <c:pt idx="0">
                        <c:v>Additional Shareholder Trust Contributions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'CCSF_Figures_2&amp;3'!$B$2:$AE$2</c15:sqref>
                        </c15:formulaRef>
                      </c:ext>
                    </c:extLst>
                    <c:numCache>
                      <c:formatCode>0</c:formatCode>
                      <c:ptCount val="30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  <c:pt idx="5">
                        <c:v>2026</c:v>
                      </c:pt>
                      <c:pt idx="6">
                        <c:v>2027</c:v>
                      </c:pt>
                      <c:pt idx="7">
                        <c:v>2028</c:v>
                      </c:pt>
                      <c:pt idx="8">
                        <c:v>2029</c:v>
                      </c:pt>
                      <c:pt idx="9">
                        <c:v>2030</c:v>
                      </c:pt>
                      <c:pt idx="10">
                        <c:v>2031</c:v>
                      </c:pt>
                      <c:pt idx="11">
                        <c:v>2032</c:v>
                      </c:pt>
                      <c:pt idx="12">
                        <c:v>2033</c:v>
                      </c:pt>
                      <c:pt idx="13">
                        <c:v>2034</c:v>
                      </c:pt>
                      <c:pt idx="14">
                        <c:v>2035</c:v>
                      </c:pt>
                      <c:pt idx="15">
                        <c:v>2036</c:v>
                      </c:pt>
                      <c:pt idx="16">
                        <c:v>2037</c:v>
                      </c:pt>
                      <c:pt idx="17">
                        <c:v>2038</c:v>
                      </c:pt>
                      <c:pt idx="18">
                        <c:v>2039</c:v>
                      </c:pt>
                      <c:pt idx="19">
                        <c:v>2040</c:v>
                      </c:pt>
                      <c:pt idx="20">
                        <c:v>2041</c:v>
                      </c:pt>
                      <c:pt idx="21">
                        <c:v>2042</c:v>
                      </c:pt>
                      <c:pt idx="22">
                        <c:v>2043</c:v>
                      </c:pt>
                      <c:pt idx="23">
                        <c:v>2044</c:v>
                      </c:pt>
                      <c:pt idx="24">
                        <c:v>2045</c:v>
                      </c:pt>
                      <c:pt idx="25">
                        <c:v>2046</c:v>
                      </c:pt>
                      <c:pt idx="26">
                        <c:v>2047</c:v>
                      </c:pt>
                      <c:pt idx="27">
                        <c:v>2048</c:v>
                      </c:pt>
                      <c:pt idx="28">
                        <c:v>2049</c:v>
                      </c:pt>
                      <c:pt idx="29">
                        <c:v>2050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'CCSF_Figures_2&amp;3'!$B$4:$AE$4</c15:sqref>
                        </c15:formulaRef>
                      </c:ext>
                    </c:extLst>
                    <c:numCache>
                      <c:formatCode>"$"#,##0_);[Red]\("$"#,##0\)</c:formatCode>
                      <c:ptCount val="3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41.58075037472242</c:v>
                      </c:pt>
                      <c:pt idx="4">
                        <c:v>132.20223907857269</c:v>
                      </c:pt>
                      <c:pt idx="5">
                        <c:v>500.82492065251847</c:v>
                      </c:pt>
                      <c:pt idx="6">
                        <c:v>611.57959219816485</c:v>
                      </c:pt>
                      <c:pt idx="7">
                        <c:v>682.55908241159136</c:v>
                      </c:pt>
                      <c:pt idx="8">
                        <c:v>757.90131006569038</c:v>
                      </c:pt>
                      <c:pt idx="9">
                        <c:v>855.49684035301129</c:v>
                      </c:pt>
                      <c:pt idx="10">
                        <c:v>910.55328263745878</c:v>
                      </c:pt>
                      <c:pt idx="11">
                        <c:v>972.25586145120656</c:v>
                      </c:pt>
                      <c:pt idx="12">
                        <c:v>1037.4696124957316</c:v>
                      </c:pt>
                      <c:pt idx="13">
                        <c:v>950.74894341073343</c:v>
                      </c:pt>
                      <c:pt idx="14">
                        <c:v>137.19036487059807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1C5-406C-9A9F-5F82A06C189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'CCSF_Figures_2&amp;3'!$A$6</c15:sqref>
                        </c15:formulaRef>
                      </c:ext>
                    </c:extLst>
                    <c:strCache>
                      <c:ptCount val="1"/>
                      <c:pt idx="0">
                        <c:v>Customer Credits to Ratepayers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'CCSF_Figures_2&amp;3'!$B$2:$AE$2</c15:sqref>
                        </c15:formulaRef>
                      </c:ext>
                    </c:extLst>
                    <c:numCache>
                      <c:formatCode>0</c:formatCode>
                      <c:ptCount val="30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  <c:pt idx="5">
                        <c:v>2026</c:v>
                      </c:pt>
                      <c:pt idx="6">
                        <c:v>2027</c:v>
                      </c:pt>
                      <c:pt idx="7">
                        <c:v>2028</c:v>
                      </c:pt>
                      <c:pt idx="8">
                        <c:v>2029</c:v>
                      </c:pt>
                      <c:pt idx="9">
                        <c:v>2030</c:v>
                      </c:pt>
                      <c:pt idx="10">
                        <c:v>2031</c:v>
                      </c:pt>
                      <c:pt idx="11">
                        <c:v>2032</c:v>
                      </c:pt>
                      <c:pt idx="12">
                        <c:v>2033</c:v>
                      </c:pt>
                      <c:pt idx="13">
                        <c:v>2034</c:v>
                      </c:pt>
                      <c:pt idx="14">
                        <c:v>2035</c:v>
                      </c:pt>
                      <c:pt idx="15">
                        <c:v>2036</c:v>
                      </c:pt>
                      <c:pt idx="16">
                        <c:v>2037</c:v>
                      </c:pt>
                      <c:pt idx="17">
                        <c:v>2038</c:v>
                      </c:pt>
                      <c:pt idx="18">
                        <c:v>2039</c:v>
                      </c:pt>
                      <c:pt idx="19">
                        <c:v>2040</c:v>
                      </c:pt>
                      <c:pt idx="20">
                        <c:v>2041</c:v>
                      </c:pt>
                      <c:pt idx="21">
                        <c:v>2042</c:v>
                      </c:pt>
                      <c:pt idx="22">
                        <c:v>2043</c:v>
                      </c:pt>
                      <c:pt idx="23">
                        <c:v>2044</c:v>
                      </c:pt>
                      <c:pt idx="24">
                        <c:v>2045</c:v>
                      </c:pt>
                      <c:pt idx="25">
                        <c:v>2046</c:v>
                      </c:pt>
                      <c:pt idx="26">
                        <c:v>2047</c:v>
                      </c:pt>
                      <c:pt idx="27">
                        <c:v>2048</c:v>
                      </c:pt>
                      <c:pt idx="28">
                        <c:v>2049</c:v>
                      </c:pt>
                      <c:pt idx="29">
                        <c:v>2050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'CCSF_Figures_2&amp;3'!$B$6:$AE$6</c15:sqref>
                        </c15:formulaRef>
                      </c:ext>
                    </c:extLst>
                    <c:numCache>
                      <c:formatCode>"$"#,##0_);[Red]\("$"#,##0\)</c:formatCode>
                      <c:ptCount val="30"/>
                      <c:pt idx="0">
                        <c:v>-186.80213313463253</c:v>
                      </c:pt>
                      <c:pt idx="1">
                        <c:v>-300.11503539494515</c:v>
                      </c:pt>
                      <c:pt idx="2">
                        <c:v>-300.11503539494515</c:v>
                      </c:pt>
                      <c:pt idx="3">
                        <c:v>-389.61043557785081</c:v>
                      </c:pt>
                      <c:pt idx="4">
                        <c:v>-389.61043557785081</c:v>
                      </c:pt>
                      <c:pt idx="5">
                        <c:v>-389.61043557785081</c:v>
                      </c:pt>
                      <c:pt idx="6">
                        <c:v>-389.61043557785081</c:v>
                      </c:pt>
                      <c:pt idx="7">
                        <c:v>-389.61043557785081</c:v>
                      </c:pt>
                      <c:pt idx="8">
                        <c:v>-389.61043557785081</c:v>
                      </c:pt>
                      <c:pt idx="9">
                        <c:v>-389.61043557785081</c:v>
                      </c:pt>
                      <c:pt idx="10">
                        <c:v>-389.61043557785081</c:v>
                      </c:pt>
                      <c:pt idx="11">
                        <c:v>-389.61043557785081</c:v>
                      </c:pt>
                      <c:pt idx="12">
                        <c:v>-389.61043557785081</c:v>
                      </c:pt>
                      <c:pt idx="13">
                        <c:v>-389.61043557785081</c:v>
                      </c:pt>
                      <c:pt idx="14">
                        <c:v>-389.61043557785081</c:v>
                      </c:pt>
                      <c:pt idx="15">
                        <c:v>-389.61043557785081</c:v>
                      </c:pt>
                      <c:pt idx="16">
                        <c:v>-389.61043557785081</c:v>
                      </c:pt>
                      <c:pt idx="17">
                        <c:v>-389.61043557785081</c:v>
                      </c:pt>
                      <c:pt idx="18">
                        <c:v>-389.61043557785081</c:v>
                      </c:pt>
                      <c:pt idx="19">
                        <c:v>-389.61043557785081</c:v>
                      </c:pt>
                      <c:pt idx="20">
                        <c:v>-389.61043557785081</c:v>
                      </c:pt>
                      <c:pt idx="21">
                        <c:v>-389.61043557785081</c:v>
                      </c:pt>
                      <c:pt idx="22">
                        <c:v>-389.61043557785081</c:v>
                      </c:pt>
                      <c:pt idx="23">
                        <c:v>-389.61043557785081</c:v>
                      </c:pt>
                      <c:pt idx="24">
                        <c:v>-389.61043557785081</c:v>
                      </c:pt>
                      <c:pt idx="25">
                        <c:v>-389.61043557785081</c:v>
                      </c:pt>
                      <c:pt idx="26">
                        <c:v>-389.61043557785081</c:v>
                      </c:pt>
                      <c:pt idx="27">
                        <c:v>-389.61043557785081</c:v>
                      </c:pt>
                      <c:pt idx="28">
                        <c:v>-389.61043557785081</c:v>
                      </c:pt>
                      <c:pt idx="29">
                        <c:v>-389.61043557785081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1C5-406C-9A9F-5F82A06C189F}"/>
                  </c:ext>
                </c:extLst>
              </c15:ser>
            </c15:filteredBarSeries>
          </c:ext>
        </c:extLst>
      </c:barChart>
      <c:catAx>
        <c:axId val="6326973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2701944"/>
        <c:crosses val="autoZero"/>
        <c:auto val="1"/>
        <c:lblAlgn val="ctr"/>
        <c:lblOffset val="50"/>
        <c:tickLblSkip val="1"/>
        <c:noMultiLvlLbl val="0"/>
      </c:catAx>
      <c:valAx>
        <c:axId val="632701944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269735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PG&amp;E Historical Taxable Income vs. </a:t>
            </a:r>
          </a:p>
          <a:p>
            <a:pPr>
              <a:defRPr/>
            </a:pPr>
            <a:r>
              <a:rPr lang="en-US"/>
              <a:t>Projections</a:t>
            </a:r>
            <a:r>
              <a:rPr lang="en-US" baseline="0"/>
              <a:t> </a:t>
            </a:r>
            <a:r>
              <a:rPr lang="en-US"/>
              <a:t>in Securitization Application (Federal)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CCSF_Figure_4!$C$2</c:f>
              <c:strCache>
                <c:ptCount val="1"/>
                <c:pt idx="0">
                  <c:v>Adjusted Taxable Income (Loss)     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CCSF_Figure_4!$B$3:$B$58</c:f>
              <c:numCache>
                <c:formatCode>@</c:formatCode>
                <c:ptCount val="5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  <c:pt idx="41">
                  <c:v>2036</c:v>
                </c:pt>
                <c:pt idx="42">
                  <c:v>2037</c:v>
                </c:pt>
                <c:pt idx="43">
                  <c:v>2038</c:v>
                </c:pt>
                <c:pt idx="44">
                  <c:v>2039</c:v>
                </c:pt>
                <c:pt idx="45">
                  <c:v>2040</c:v>
                </c:pt>
                <c:pt idx="46">
                  <c:v>2041</c:v>
                </c:pt>
                <c:pt idx="47">
                  <c:v>2042</c:v>
                </c:pt>
                <c:pt idx="48">
                  <c:v>2043</c:v>
                </c:pt>
                <c:pt idx="49">
                  <c:v>2044</c:v>
                </c:pt>
                <c:pt idx="50">
                  <c:v>2045</c:v>
                </c:pt>
                <c:pt idx="51">
                  <c:v>2046</c:v>
                </c:pt>
                <c:pt idx="52">
                  <c:v>2047</c:v>
                </c:pt>
                <c:pt idx="53">
                  <c:v>2048</c:v>
                </c:pt>
                <c:pt idx="54">
                  <c:v>2049</c:v>
                </c:pt>
                <c:pt idx="55">
                  <c:v>2050</c:v>
                </c:pt>
              </c:numCache>
            </c:numRef>
          </c:cat>
          <c:val>
            <c:numRef>
              <c:f>CCSF_Figure_4!$C$3:$C$58</c:f>
              <c:numCache>
                <c:formatCode>_("$"* #,##0_);_("$"* \(#,##0\);_("$"* "-"??_);_(@_)</c:formatCode>
                <c:ptCount val="56"/>
                <c:pt idx="0">
                  <c:v>2553103523</c:v>
                </c:pt>
                <c:pt idx="1">
                  <c:v>1607722316</c:v>
                </c:pt>
                <c:pt idx="2">
                  <c:v>1615113562</c:v>
                </c:pt>
                <c:pt idx="3">
                  <c:v>1553844752</c:v>
                </c:pt>
                <c:pt idx="4">
                  <c:v>2064319166</c:v>
                </c:pt>
                <c:pt idx="5">
                  <c:v>-3095563610</c:v>
                </c:pt>
                <c:pt idx="6">
                  <c:v>727633531</c:v>
                </c:pt>
                <c:pt idx="7">
                  <c:v>2217461068</c:v>
                </c:pt>
                <c:pt idx="8">
                  <c:v>285928102</c:v>
                </c:pt>
                <c:pt idx="9">
                  <c:v>460944733</c:v>
                </c:pt>
                <c:pt idx="10">
                  <c:v>2862306646</c:v>
                </c:pt>
                <c:pt idx="11">
                  <c:v>2305567492</c:v>
                </c:pt>
                <c:pt idx="12">
                  <c:v>1024182508</c:v>
                </c:pt>
                <c:pt idx="13">
                  <c:v>-657847502</c:v>
                </c:pt>
                <c:pt idx="14">
                  <c:v>-338311604</c:v>
                </c:pt>
                <c:pt idx="15">
                  <c:v>-476346505</c:v>
                </c:pt>
                <c:pt idx="16">
                  <c:v>-1733434831</c:v>
                </c:pt>
                <c:pt idx="17">
                  <c:v>-585271403</c:v>
                </c:pt>
                <c:pt idx="18">
                  <c:v>-1278437127</c:v>
                </c:pt>
                <c:pt idx="19">
                  <c:v>-762922789</c:v>
                </c:pt>
                <c:pt idx="20">
                  <c:v>-740273752</c:v>
                </c:pt>
                <c:pt idx="21">
                  <c:v>-602371164</c:v>
                </c:pt>
                <c:pt idx="22">
                  <c:v>894034912</c:v>
                </c:pt>
                <c:pt idx="23">
                  <c:v>296273414</c:v>
                </c:pt>
                <c:pt idx="24">
                  <c:v>-1904345320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E-4823-A27B-7D72A97A9DE5}"/>
            </c:ext>
          </c:extLst>
        </c:ser>
        <c:ser>
          <c:idx val="0"/>
          <c:order val="1"/>
          <c:tx>
            <c:strRef>
              <c:f>CCSF_Figure_4!$D$2</c:f>
              <c:strCache>
                <c:ptCount val="1"/>
                <c:pt idx="0">
                  <c:v>Forecast Taxable Income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CCSF_Figure_4!$B$3:$B$58</c:f>
              <c:numCache>
                <c:formatCode>@</c:formatCode>
                <c:ptCount val="5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  <c:pt idx="41">
                  <c:v>2036</c:v>
                </c:pt>
                <c:pt idx="42">
                  <c:v>2037</c:v>
                </c:pt>
                <c:pt idx="43">
                  <c:v>2038</c:v>
                </c:pt>
                <c:pt idx="44">
                  <c:v>2039</c:v>
                </c:pt>
                <c:pt idx="45">
                  <c:v>2040</c:v>
                </c:pt>
                <c:pt idx="46">
                  <c:v>2041</c:v>
                </c:pt>
                <c:pt idx="47">
                  <c:v>2042</c:v>
                </c:pt>
                <c:pt idx="48">
                  <c:v>2043</c:v>
                </c:pt>
                <c:pt idx="49">
                  <c:v>2044</c:v>
                </c:pt>
                <c:pt idx="50">
                  <c:v>2045</c:v>
                </c:pt>
                <c:pt idx="51">
                  <c:v>2046</c:v>
                </c:pt>
                <c:pt idx="52">
                  <c:v>2047</c:v>
                </c:pt>
                <c:pt idx="53">
                  <c:v>2048</c:v>
                </c:pt>
                <c:pt idx="54">
                  <c:v>2049</c:v>
                </c:pt>
                <c:pt idx="55">
                  <c:v>2050</c:v>
                </c:pt>
              </c:numCache>
            </c:numRef>
          </c:cat>
          <c:val>
            <c:numRef>
              <c:f>CCSF_Figure_4!$D$3:$D$58</c:f>
              <c:numCache>
                <c:formatCode>_("$"* #,##0_);_("$"* \(#,##0\);_("$"* "-"??_);_(@_)</c:formatCode>
                <c:ptCount val="56"/>
                <c:pt idx="25">
                  <c:v>-20599161553.780758</c:v>
                </c:pt>
                <c:pt idx="26">
                  <c:v>-1324544102.6827157</c:v>
                </c:pt>
                <c:pt idx="27">
                  <c:v>-166249191.91295025</c:v>
                </c:pt>
                <c:pt idx="28">
                  <c:v>1588129679.6893022</c:v>
                </c:pt>
                <c:pt idx="29">
                  <c:v>1935912536.2298424</c:v>
                </c:pt>
                <c:pt idx="30">
                  <c:v>2109432666.8104351</c:v>
                </c:pt>
                <c:pt idx="31">
                  <c:v>2355316176.1197491</c:v>
                </c:pt>
                <c:pt idx="32">
                  <c:v>2622987838.6211395</c:v>
                </c:pt>
                <c:pt idx="33">
                  <c:v>2913420355.7214894</c:v>
                </c:pt>
                <c:pt idx="34">
                  <c:v>3220903329.9193153</c:v>
                </c:pt>
                <c:pt idx="35">
                  <c:v>3561570726.5755548</c:v>
                </c:pt>
                <c:pt idx="36">
                  <c:v>3796501831.7924013</c:v>
                </c:pt>
                <c:pt idx="37">
                  <c:v>4058364025.8702383</c:v>
                </c:pt>
                <c:pt idx="38">
                  <c:v>4334980964.9487286</c:v>
                </c:pt>
                <c:pt idx="39">
                  <c:v>4627223945.9445419</c:v>
                </c:pt>
                <c:pt idx="40">
                  <c:v>5452131025.8324852</c:v>
                </c:pt>
                <c:pt idx="41">
                  <c:v>5754046596.5050697</c:v>
                </c:pt>
                <c:pt idx="42">
                  <c:v>6051812373.3380003</c:v>
                </c:pt>
                <c:pt idx="43">
                  <c:v>6361735574.9454689</c:v>
                </c:pt>
                <c:pt idx="44">
                  <c:v>6687136439.3129311</c:v>
                </c:pt>
                <c:pt idx="45">
                  <c:v>7028787719.516901</c:v>
                </c:pt>
                <c:pt idx="46">
                  <c:v>7387500764.2588186</c:v>
                </c:pt>
                <c:pt idx="47">
                  <c:v>7762707911.9068584</c:v>
                </c:pt>
                <c:pt idx="48">
                  <c:v>8155428895.6604834</c:v>
                </c:pt>
                <c:pt idx="49">
                  <c:v>8566218245.9214163</c:v>
                </c:pt>
                <c:pt idx="50">
                  <c:v>8996012051.9103222</c:v>
                </c:pt>
                <c:pt idx="51">
                  <c:v>9447407345.8354645</c:v>
                </c:pt>
                <c:pt idx="52">
                  <c:v>9921772844.4260998</c:v>
                </c:pt>
                <c:pt idx="53">
                  <c:v>10420375994.012369</c:v>
                </c:pt>
                <c:pt idx="54">
                  <c:v>10944036731.572599</c:v>
                </c:pt>
                <c:pt idx="55">
                  <c:v>11494010307.4133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E-4823-A27B-7D72A97A9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017024"/>
        <c:axId val="479018992"/>
      </c:lineChart>
      <c:catAx>
        <c:axId val="47901702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28575" cap="flat" cmpd="sng" algn="ctr">
            <a:solidFill>
              <a:srgbClr val="000000"/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018992"/>
        <c:crossesAt val="0"/>
        <c:auto val="1"/>
        <c:lblAlgn val="ctr"/>
        <c:lblOffset val="100"/>
        <c:tickLblSkip val="1"/>
        <c:noMultiLvlLbl val="0"/>
      </c:catAx>
      <c:valAx>
        <c:axId val="47901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01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PG&amp;E Historical and Projected Taxable</a:t>
            </a:r>
            <a:r>
              <a:rPr lang="en-US" baseline="0"/>
              <a:t> Income</a:t>
            </a:r>
            <a:r>
              <a:rPr lang="en-US"/>
              <a:t> vs.</a:t>
            </a:r>
            <a:r>
              <a:rPr lang="en-US" baseline="0"/>
              <a:t> </a:t>
            </a:r>
            <a:r>
              <a:rPr lang="en-US"/>
              <a:t>CCSF Alternatives: 1995</a:t>
            </a:r>
            <a:r>
              <a:rPr lang="en-US" baseline="0"/>
              <a:t> - 2035</a:t>
            </a:r>
            <a:r>
              <a:rPr lang="en-US"/>
              <a:t> </a:t>
            </a:r>
          </a:p>
          <a:p>
            <a:pPr>
              <a:defRPr/>
            </a:pPr>
            <a:r>
              <a:rPr lang="en-US"/>
              <a:t>(Federal,</a:t>
            </a:r>
            <a:r>
              <a:rPr lang="en-US" baseline="0"/>
              <a:t> </a:t>
            </a:r>
            <a:r>
              <a:rPr lang="en-US"/>
              <a:t>Negative Values Set to Zero)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CCSF_Figure_5!$E$4:$E$5</c:f>
              <c:strCache>
                <c:ptCount val="2"/>
                <c:pt idx="0">
                  <c:v>Historical Taxable Income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CCSF_Figure_5!$B$6:$B$46</c:f>
              <c:numCache>
                <c:formatCode>@</c:formatCode>
                <c:ptCount val="4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</c:numCache>
            </c:numRef>
          </c:cat>
          <c:val>
            <c:numRef>
              <c:f>CCSF_Figure_5!$E$6:$E$46</c:f>
              <c:numCache>
                <c:formatCode>_(* #,##0_);_(* \(#,##0\);_(* "-"??_);_(@_)</c:formatCode>
                <c:ptCount val="41"/>
                <c:pt idx="0">
                  <c:v>2553.1035230000002</c:v>
                </c:pt>
                <c:pt idx="1">
                  <c:v>1607.7223160000001</c:v>
                </c:pt>
                <c:pt idx="2">
                  <c:v>1615.113562</c:v>
                </c:pt>
                <c:pt idx="3">
                  <c:v>1553.844752</c:v>
                </c:pt>
                <c:pt idx="4">
                  <c:v>2064.3191660000002</c:v>
                </c:pt>
                <c:pt idx="5">
                  <c:v>0</c:v>
                </c:pt>
                <c:pt idx="6">
                  <c:v>727.63353099999995</c:v>
                </c:pt>
                <c:pt idx="7">
                  <c:v>2217.4610680000001</c:v>
                </c:pt>
                <c:pt idx="8">
                  <c:v>285.92810200000002</c:v>
                </c:pt>
                <c:pt idx="9">
                  <c:v>460.94473299999999</c:v>
                </c:pt>
                <c:pt idx="10">
                  <c:v>2862.306646</c:v>
                </c:pt>
                <c:pt idx="11">
                  <c:v>2305.5674920000001</c:v>
                </c:pt>
                <c:pt idx="12">
                  <c:v>1024.1825080000001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894.03491199999996</c:v>
                </c:pt>
                <c:pt idx="23">
                  <c:v>296.273414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9-4109-9C43-76A0BAE8B912}"/>
            </c:ext>
          </c:extLst>
        </c:ser>
        <c:ser>
          <c:idx val="2"/>
          <c:order val="1"/>
          <c:tx>
            <c:strRef>
              <c:f>CCSF_Figure_5!$F$4:$F$5</c:f>
              <c:strCache>
                <c:ptCount val="2"/>
                <c:pt idx="0">
                  <c:v>PG&amp;E Projected Taxable Income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CCSF_Figure_5!$B$6:$B$46</c:f>
              <c:numCache>
                <c:formatCode>@</c:formatCode>
                <c:ptCount val="4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</c:numCache>
            </c:numRef>
          </c:cat>
          <c:val>
            <c:numRef>
              <c:f>CCSF_Figure_5!$F$6:$F$46</c:f>
              <c:numCache>
                <c:formatCode>_(* #,##0_);_(* \(#,##0\);_(* "-"??_);_(@_)</c:formatCode>
                <c:ptCount val="41"/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1588.1296796893023</c:v>
                </c:pt>
                <c:pt idx="29">
                  <c:v>1935.9125362298423</c:v>
                </c:pt>
                <c:pt idx="30">
                  <c:v>2109.432666810435</c:v>
                </c:pt>
                <c:pt idx="31">
                  <c:v>2355.3161761197489</c:v>
                </c:pt>
                <c:pt idx="32">
                  <c:v>2622.9878386211394</c:v>
                </c:pt>
                <c:pt idx="33">
                  <c:v>2913.4203557214896</c:v>
                </c:pt>
                <c:pt idx="34">
                  <c:v>3220.9033299193152</c:v>
                </c:pt>
                <c:pt idx="35">
                  <c:v>3561.570726575555</c:v>
                </c:pt>
                <c:pt idx="36">
                  <c:v>3796.5018317924014</c:v>
                </c:pt>
                <c:pt idx="37">
                  <c:v>4058.3640258702385</c:v>
                </c:pt>
                <c:pt idx="38">
                  <c:v>4334.9809649487288</c:v>
                </c:pt>
                <c:pt idx="39">
                  <c:v>4627.2239459445418</c:v>
                </c:pt>
                <c:pt idx="40">
                  <c:v>5452.1310258324856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9-4109-9C43-76A0BAE8B912}"/>
            </c:ext>
          </c:extLst>
        </c:ser>
        <c:ser>
          <c:idx val="0"/>
          <c:order val="2"/>
          <c:tx>
            <c:v>Taxable Income When Income Projections Reduced by 20%</c:v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CCSF_Figure_5!$B$6:$B$46</c:f>
              <c:numCache>
                <c:formatCode>@</c:formatCode>
                <c:ptCount val="4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</c:numCache>
            </c:numRef>
          </c:cat>
          <c:val>
            <c:numRef>
              <c:f>CCSF_Figure_5!$J$6:$J$46</c:f>
              <c:numCache>
                <c:formatCode>_(* #,##0_);_(* \(#,##0\);_(* "-"??_);_(@_)</c:formatCode>
                <c:ptCount val="41"/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1207.9628626087444</c:v>
                </c:pt>
                <c:pt idx="29">
                  <c:v>1511.9161286478741</c:v>
                </c:pt>
                <c:pt idx="30">
                  <c:v>1654.9197440978694</c:v>
                </c:pt>
                <c:pt idx="31">
                  <c:v>1867.1611444908519</c:v>
                </c:pt>
                <c:pt idx="32">
                  <c:v>2095.8387872817998</c:v>
                </c:pt>
                <c:pt idx="33">
                  <c:v>2343.2144559299295</c:v>
                </c:pt>
                <c:pt idx="34">
                  <c:v>2606.0402936753039</c:v>
                </c:pt>
                <c:pt idx="35">
                  <c:v>2898.7343930177894</c:v>
                </c:pt>
                <c:pt idx="36">
                  <c:v>3094.8709377412001</c:v>
                </c:pt>
                <c:pt idx="37">
                  <c:v>3315.7246539561024</c:v>
                </c:pt>
                <c:pt idx="38">
                  <c:v>3549.0555790155909</c:v>
                </c:pt>
                <c:pt idx="39">
                  <c:v>3795.6121332678968</c:v>
                </c:pt>
                <c:pt idx="40">
                  <c:v>4575.4356882610564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59-4109-9C43-76A0BAE8B912}"/>
            </c:ext>
          </c:extLst>
        </c:ser>
        <c:ser>
          <c:idx val="3"/>
          <c:order val="3"/>
          <c:tx>
            <c:v>Taxable Income When Income Projections Reduced by 30%</c:v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CCSF_Figure_5!$B$6:$B$46</c:f>
              <c:numCache>
                <c:formatCode>@</c:formatCode>
                <c:ptCount val="4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</c:numCache>
            </c:numRef>
          </c:cat>
          <c:val>
            <c:numRef>
              <c:f>CCSF_Figure_5!$K$6:$K$46</c:f>
              <c:numCache>
                <c:formatCode>_(* #,##0_);_(* \(#,##0\);_(* "-"??_);_(@_)</c:formatCode>
                <c:ptCount val="41"/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447.62922844762937</c:v>
                </c:pt>
                <c:pt idx="29">
                  <c:v>663.92331348393759</c:v>
                </c:pt>
                <c:pt idx="30">
                  <c:v>747.56743187245684</c:v>
                </c:pt>
                <c:pt idx="31">
                  <c:v>894.65812950644272</c:v>
                </c:pt>
                <c:pt idx="32">
                  <c:v>1047.5267396324273</c:v>
                </c:pt>
                <c:pt idx="33">
                  <c:v>1213.7377438801989</c:v>
                </c:pt>
                <c:pt idx="34">
                  <c:v>1393.1194507998098</c:v>
                </c:pt>
                <c:pt idx="35">
                  <c:v>1601.8314143228215</c:v>
                </c:pt>
                <c:pt idx="36">
                  <c:v>1729.2324266679022</c:v>
                </c:pt>
                <c:pt idx="37">
                  <c:v>1870.773212380853</c:v>
                </c:pt>
                <c:pt idx="38">
                  <c:v>2019.0730723934207</c:v>
                </c:pt>
                <c:pt idx="39">
                  <c:v>2175.86315277523</c:v>
                </c:pt>
                <c:pt idx="40">
                  <c:v>2860.9228525828621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59-4109-9C43-76A0BAE8B912}"/>
            </c:ext>
          </c:extLst>
        </c:ser>
        <c:ser>
          <c:idx val="5"/>
          <c:order val="4"/>
          <c:tx>
            <c:v>Taxable Income When Income Projections Reduced by 40%</c:v>
          </c:tx>
          <c:spPr>
            <a:ln w="28575" cap="rnd">
              <a:solidFill>
                <a:srgbClr val="92D05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CCSF_Figure_5!$B$6:$B$46</c:f>
              <c:numCache>
                <c:formatCode>@</c:formatCode>
                <c:ptCount val="4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</c:numCache>
            </c:numRef>
          </c:cat>
          <c:val>
            <c:numRef>
              <c:f>CCSF_Figure_5!$L$6:$L$46</c:f>
              <c:numCache>
                <c:formatCode>_(* #,##0_);_(* \(#,##0\);_(* "-"??_);_(@_)</c:formatCode>
                <c:ptCount val="41"/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67.462411367071553</c:v>
                </c:pt>
                <c:pt idx="29">
                  <c:v>239.92690590196941</c:v>
                </c:pt>
                <c:pt idx="30">
                  <c:v>293.8912757597505</c:v>
                </c:pt>
                <c:pt idx="31">
                  <c:v>409.22464246584752</c:v>
                </c:pt>
                <c:pt idx="32">
                  <c:v>528.1129084989899</c:v>
                </c:pt>
                <c:pt idx="33">
                  <c:v>657.96494456742187</c:v>
                </c:pt>
                <c:pt idx="34">
                  <c:v>798.44255553513767</c:v>
                </c:pt>
                <c:pt idx="35">
                  <c:v>958.0582116843201</c:v>
                </c:pt>
                <c:pt idx="36">
                  <c:v>1047.2954297214476</c:v>
                </c:pt>
                <c:pt idx="37">
                  <c:v>1153.5082326362176</c:v>
                </c:pt>
                <c:pt idx="38">
                  <c:v>1273.3733928524227</c:v>
                </c:pt>
                <c:pt idx="39">
                  <c:v>1392.6824767947551</c:v>
                </c:pt>
                <c:pt idx="40">
                  <c:v>2035.3491773155179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3B-4085-A5EA-18DCFA895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0552856"/>
        <c:axId val="600551216"/>
        <c:extLst/>
      </c:lineChart>
      <c:catAx>
        <c:axId val="60055285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551216"/>
        <c:crosses val="autoZero"/>
        <c:auto val="1"/>
        <c:lblAlgn val="ctr"/>
        <c:lblOffset val="100"/>
        <c:tickLblSkip val="1"/>
        <c:noMultiLvlLbl val="0"/>
      </c:catAx>
      <c:valAx>
        <c:axId val="60055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($ 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55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114828720513358"/>
          <c:y val="0.84558724277112418"/>
          <c:w val="0.82858982073406784"/>
          <c:h val="0.137606034539800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PG&amp;E Figure 6-1 ($Millions): PG&amp;E</a:t>
            </a:r>
            <a:r>
              <a:rPr lang="en-US" baseline="0"/>
              <a:t> Projections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'CCSF_Figures_2&amp;3'!$A$3</c:f>
              <c:strCache>
                <c:ptCount val="1"/>
                <c:pt idx="0">
                  <c:v>Initial Shareholder Trust Contribution</c:v>
                </c:pt>
              </c:strCache>
            </c:strRef>
          </c:tx>
          <c:spPr>
            <a:pattFill prst="pct75">
              <a:fgClr>
                <a:srgbClr val="CC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'CCSF_Figures_2&amp;3'!$B$2:$AE$2</c:f>
              <c:numCache>
                <c:formatCode>0</c:formatCode>
                <c:ptCount val="3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</c:numCache>
            </c:numRef>
          </c:cat>
          <c:val>
            <c:numRef>
              <c:f>'CCSF_Figures_2&amp;3'!$B$3:$AE$3</c:f>
              <c:numCache>
                <c:formatCode>"$"#,##0_);[Red]\("$"#,##0\)</c:formatCode>
                <c:ptCount val="30"/>
                <c:pt idx="0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A-4FC4-AAFE-4D57BAC8DAD0}"/>
            </c:ext>
          </c:extLst>
        </c:ser>
        <c:ser>
          <c:idx val="1"/>
          <c:order val="1"/>
          <c:tx>
            <c:strRef>
              <c:f>'CCSF_Figures_2&amp;3'!$A$4</c:f>
              <c:strCache>
                <c:ptCount val="1"/>
                <c:pt idx="0">
                  <c:v>Additional Shareholder Trust Contributions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numRef>
              <c:f>'CCSF_Figures_2&amp;3'!$B$2:$AE$2</c:f>
              <c:numCache>
                <c:formatCode>0</c:formatCode>
                <c:ptCount val="3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</c:numCache>
            </c:numRef>
          </c:cat>
          <c:val>
            <c:numRef>
              <c:f>'CCSF_Figures_2&amp;3'!$B$4:$AE$4</c:f>
              <c:numCache>
                <c:formatCode>"$"#,##0_);[Red]\("$"#,##0\)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41.58075037472242</c:v>
                </c:pt>
                <c:pt idx="4">
                  <c:v>132.20223907857269</c:v>
                </c:pt>
                <c:pt idx="5">
                  <c:v>500.82492065251847</c:v>
                </c:pt>
                <c:pt idx="6">
                  <c:v>611.57959219816485</c:v>
                </c:pt>
                <c:pt idx="7">
                  <c:v>682.55908241159136</c:v>
                </c:pt>
                <c:pt idx="8">
                  <c:v>757.90131006569038</c:v>
                </c:pt>
                <c:pt idx="9">
                  <c:v>855.49684035301129</c:v>
                </c:pt>
                <c:pt idx="10">
                  <c:v>910.55328263745878</c:v>
                </c:pt>
                <c:pt idx="11">
                  <c:v>972.25586145120656</c:v>
                </c:pt>
                <c:pt idx="12">
                  <c:v>1037.4696124957316</c:v>
                </c:pt>
                <c:pt idx="13">
                  <c:v>950.74894341073343</c:v>
                </c:pt>
                <c:pt idx="14">
                  <c:v>137.19036487059807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1A-4FC4-AAFE-4D57BAC8DAD0}"/>
            </c:ext>
          </c:extLst>
        </c:ser>
        <c:ser>
          <c:idx val="3"/>
          <c:order val="3"/>
          <c:tx>
            <c:strRef>
              <c:f>'CCSF_Figures_2&amp;3'!$A$6</c:f>
              <c:strCache>
                <c:ptCount val="1"/>
                <c:pt idx="0">
                  <c:v>Customer Credits to Ratepayers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'CCSF_Figures_2&amp;3'!$B$2:$AE$2</c:f>
              <c:numCache>
                <c:formatCode>0</c:formatCode>
                <c:ptCount val="3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</c:numCache>
            </c:numRef>
          </c:cat>
          <c:val>
            <c:numRef>
              <c:f>'CCSF_Figures_2&amp;3'!$B$6:$AE$6</c:f>
              <c:numCache>
                <c:formatCode>"$"#,##0_);[Red]\("$"#,##0\)</c:formatCode>
                <c:ptCount val="30"/>
                <c:pt idx="0">
                  <c:v>-186.80213313463253</c:v>
                </c:pt>
                <c:pt idx="1">
                  <c:v>-300.11503539494515</c:v>
                </c:pt>
                <c:pt idx="2">
                  <c:v>-300.11503539494515</c:v>
                </c:pt>
                <c:pt idx="3">
                  <c:v>-389.61043557785081</c:v>
                </c:pt>
                <c:pt idx="4">
                  <c:v>-389.61043557785081</c:v>
                </c:pt>
                <c:pt idx="5">
                  <c:v>-389.61043557785081</c:v>
                </c:pt>
                <c:pt idx="6">
                  <c:v>-389.61043557785081</c:v>
                </c:pt>
                <c:pt idx="7">
                  <c:v>-389.61043557785081</c:v>
                </c:pt>
                <c:pt idx="8">
                  <c:v>-389.61043557785081</c:v>
                </c:pt>
                <c:pt idx="9">
                  <c:v>-389.61043557785081</c:v>
                </c:pt>
                <c:pt idx="10">
                  <c:v>-389.61043557785081</c:v>
                </c:pt>
                <c:pt idx="11">
                  <c:v>-389.61043557785081</c:v>
                </c:pt>
                <c:pt idx="12">
                  <c:v>-389.61043557785081</c:v>
                </c:pt>
                <c:pt idx="13">
                  <c:v>-389.61043557785081</c:v>
                </c:pt>
                <c:pt idx="14">
                  <c:v>-389.61043557785081</c:v>
                </c:pt>
                <c:pt idx="15">
                  <c:v>-389.61043557785081</c:v>
                </c:pt>
                <c:pt idx="16">
                  <c:v>-389.61043557785081</c:v>
                </c:pt>
                <c:pt idx="17">
                  <c:v>-389.61043557785081</c:v>
                </c:pt>
                <c:pt idx="18">
                  <c:v>-389.61043557785081</c:v>
                </c:pt>
                <c:pt idx="19">
                  <c:v>-389.61043557785081</c:v>
                </c:pt>
                <c:pt idx="20">
                  <c:v>-389.61043557785081</c:v>
                </c:pt>
                <c:pt idx="21">
                  <c:v>-389.61043557785081</c:v>
                </c:pt>
                <c:pt idx="22">
                  <c:v>-389.61043557785081</c:v>
                </c:pt>
                <c:pt idx="23">
                  <c:v>-389.61043557785081</c:v>
                </c:pt>
                <c:pt idx="24">
                  <c:v>-389.61043557785081</c:v>
                </c:pt>
                <c:pt idx="25">
                  <c:v>-389.61043557785081</c:v>
                </c:pt>
                <c:pt idx="26">
                  <c:v>-389.61043557785081</c:v>
                </c:pt>
                <c:pt idx="27">
                  <c:v>-389.61043557785081</c:v>
                </c:pt>
                <c:pt idx="28">
                  <c:v>-389.61043557785081</c:v>
                </c:pt>
                <c:pt idx="29">
                  <c:v>-389.61043557785081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1A-4FC4-AAFE-4D57BAC8D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50"/>
        <c:axId val="598492344"/>
        <c:axId val="59849988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'CCSF_Figures_2&amp;3'!$A$10</c15:sqref>
                        </c15:formulaRef>
                      </c:ext>
                    </c:extLst>
                    <c:strCache>
                      <c:ptCount val="1"/>
                      <c:pt idx="0">
                        <c:v>Return on CCT Balance</c:v>
                      </c:pt>
                    </c:strCache>
                  </c:strRef>
                </c:tx>
                <c:spPr>
                  <a:solidFill>
                    <a:schemeClr val="accent3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'CCSF_Figures_2&amp;3'!$B$2:$AE$2</c15:sqref>
                        </c15:formulaRef>
                      </c:ext>
                    </c:extLst>
                    <c:numCache>
                      <c:formatCode>0</c:formatCode>
                      <c:ptCount val="30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  <c:pt idx="5">
                        <c:v>2026</c:v>
                      </c:pt>
                      <c:pt idx="6">
                        <c:v>2027</c:v>
                      </c:pt>
                      <c:pt idx="7">
                        <c:v>2028</c:v>
                      </c:pt>
                      <c:pt idx="8">
                        <c:v>2029</c:v>
                      </c:pt>
                      <c:pt idx="9">
                        <c:v>2030</c:v>
                      </c:pt>
                      <c:pt idx="10">
                        <c:v>2031</c:v>
                      </c:pt>
                      <c:pt idx="11">
                        <c:v>2032</c:v>
                      </c:pt>
                      <c:pt idx="12">
                        <c:v>2033</c:v>
                      </c:pt>
                      <c:pt idx="13">
                        <c:v>2034</c:v>
                      </c:pt>
                      <c:pt idx="14">
                        <c:v>2035</c:v>
                      </c:pt>
                      <c:pt idx="15">
                        <c:v>2036</c:v>
                      </c:pt>
                      <c:pt idx="16">
                        <c:v>2037</c:v>
                      </c:pt>
                      <c:pt idx="17">
                        <c:v>2038</c:v>
                      </c:pt>
                      <c:pt idx="18">
                        <c:v>2039</c:v>
                      </c:pt>
                      <c:pt idx="19">
                        <c:v>2040</c:v>
                      </c:pt>
                      <c:pt idx="20">
                        <c:v>2041</c:v>
                      </c:pt>
                      <c:pt idx="21">
                        <c:v>2042</c:v>
                      </c:pt>
                      <c:pt idx="22">
                        <c:v>2043</c:v>
                      </c:pt>
                      <c:pt idx="23">
                        <c:v>2044</c:v>
                      </c:pt>
                      <c:pt idx="24">
                        <c:v>2045</c:v>
                      </c:pt>
                      <c:pt idx="25">
                        <c:v>2046</c:v>
                      </c:pt>
                      <c:pt idx="26">
                        <c:v>2047</c:v>
                      </c:pt>
                      <c:pt idx="27">
                        <c:v>2048</c:v>
                      </c:pt>
                      <c:pt idx="28">
                        <c:v>2049</c:v>
                      </c:pt>
                      <c:pt idx="29">
                        <c:v>2050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'CCSF_Figures_2&amp;3'!$B$10:$AE$10</c15:sqref>
                        </c15:formulaRef>
                      </c:ext>
                    </c:extLst>
                    <c:numCache>
                      <c:formatCode>"$"#,##0_);[Red]\("$"#,##0\)</c:formatCode>
                      <c:ptCount val="30"/>
                      <c:pt idx="0">
                        <c:v>36.143010470485827</c:v>
                      </c:pt>
                      <c:pt idx="1">
                        <c:v>42.336535045672548</c:v>
                      </c:pt>
                      <c:pt idx="2">
                        <c:v>35.057425033613079</c:v>
                      </c:pt>
                      <c:pt idx="3">
                        <c:v>26.896265332261745</c:v>
                      </c:pt>
                      <c:pt idx="4">
                        <c:v>19.107626651368651</c:v>
                      </c:pt>
                      <c:pt idx="5">
                        <c:v>17.583087028132599</c:v>
                      </c:pt>
                      <c:pt idx="6">
                        <c:v>22.783790011783747</c:v>
                      </c:pt>
                      <c:pt idx="7">
                        <c:v>30.697240437162602</c:v>
                      </c:pt>
                      <c:pt idx="8">
                        <c:v>40.900054855959539</c:v>
                      </c:pt>
                      <c:pt idx="9">
                        <c:v>53.832669821663444</c:v>
                      </c:pt>
                      <c:pt idx="10">
                        <c:v>69.285755568105571</c:v>
                      </c:pt>
                      <c:pt idx="11">
                        <c:v>86.823714917982485</c:v>
                      </c:pt>
                      <c:pt idx="12">
                        <c:v>106.64883048289886</c:v>
                      </c:pt>
                      <c:pt idx="13">
                        <c:v>126.73011010296671</c:v>
                      </c:pt>
                      <c:pt idx="14">
                        <c:v>134.66746773287716</c:v>
                      </c:pt>
                      <c:pt idx="15">
                        <c:v>129.40540736452689</c:v>
                      </c:pt>
                      <c:pt idx="16">
                        <c:v>122.05777742840152</c:v>
                      </c:pt>
                      <c:pt idx="17">
                        <c:v>114.50266623778636</c:v>
                      </c:pt>
                      <c:pt idx="18">
                        <c:v>106.73421496863358</c:v>
                      </c:pt>
                      <c:pt idx="19">
                        <c:v>98.746399356314598</c:v>
                      </c:pt>
                      <c:pt idx="20">
                        <c:v>90.533025023934272</c:v>
                      </c:pt>
                      <c:pt idx="21">
                        <c:v>82.087722678726578</c:v>
                      </c:pt>
                      <c:pt idx="22">
                        <c:v>73.403943172806976</c:v>
                      </c:pt>
                      <c:pt idx="23">
                        <c:v>64.474952424450905</c:v>
                      </c:pt>
                      <c:pt idx="24">
                        <c:v>55.2938261959602</c:v>
                      </c:pt>
                      <c:pt idx="25">
                        <c:v>45.853444724067749</c:v>
                      </c:pt>
                      <c:pt idx="26">
                        <c:v>36.146487198716208</c:v>
                      </c:pt>
                      <c:pt idx="27">
                        <c:v>26.165426085929386</c:v>
                      </c:pt>
                      <c:pt idx="28">
                        <c:v>15.902521290373738</c:v>
                      </c:pt>
                      <c:pt idx="29">
                        <c:v>5.3498141530831402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91A-4FC4-AAFE-4D57BAC8DAD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'CCSF_Figures_2&amp;3'!$A$7</c15:sqref>
                        </c15:formulaRef>
                      </c:ext>
                    </c:extLst>
                    <c:strCache>
                      <c:ptCount val="1"/>
                      <c:pt idx="0">
                        <c:v>Deduction to Pay Full Fixed Recovery Charge</c:v>
                      </c:pt>
                    </c:strCache>
                  </c:strRef>
                </c:tx>
                <c:spPr>
                  <a:solidFill>
                    <a:schemeClr val="accent1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'CCSF_Figures_2&amp;3'!$B$2:$AE$2</c15:sqref>
                        </c15:formulaRef>
                      </c:ext>
                    </c:extLst>
                    <c:numCache>
                      <c:formatCode>0</c:formatCode>
                      <c:ptCount val="30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  <c:pt idx="5">
                        <c:v>2026</c:v>
                      </c:pt>
                      <c:pt idx="6">
                        <c:v>2027</c:v>
                      </c:pt>
                      <c:pt idx="7">
                        <c:v>2028</c:v>
                      </c:pt>
                      <c:pt idx="8">
                        <c:v>2029</c:v>
                      </c:pt>
                      <c:pt idx="9">
                        <c:v>2030</c:v>
                      </c:pt>
                      <c:pt idx="10">
                        <c:v>2031</c:v>
                      </c:pt>
                      <c:pt idx="11">
                        <c:v>2032</c:v>
                      </c:pt>
                      <c:pt idx="12">
                        <c:v>2033</c:v>
                      </c:pt>
                      <c:pt idx="13">
                        <c:v>2034</c:v>
                      </c:pt>
                      <c:pt idx="14">
                        <c:v>2035</c:v>
                      </c:pt>
                      <c:pt idx="15">
                        <c:v>2036</c:v>
                      </c:pt>
                      <c:pt idx="16">
                        <c:v>2037</c:v>
                      </c:pt>
                      <c:pt idx="17">
                        <c:v>2038</c:v>
                      </c:pt>
                      <c:pt idx="18">
                        <c:v>2039</c:v>
                      </c:pt>
                      <c:pt idx="19">
                        <c:v>2040</c:v>
                      </c:pt>
                      <c:pt idx="20">
                        <c:v>2041</c:v>
                      </c:pt>
                      <c:pt idx="21">
                        <c:v>2042</c:v>
                      </c:pt>
                      <c:pt idx="22">
                        <c:v>2043</c:v>
                      </c:pt>
                      <c:pt idx="23">
                        <c:v>2044</c:v>
                      </c:pt>
                      <c:pt idx="24">
                        <c:v>2045</c:v>
                      </c:pt>
                      <c:pt idx="25">
                        <c:v>2046</c:v>
                      </c:pt>
                      <c:pt idx="26">
                        <c:v>2047</c:v>
                      </c:pt>
                      <c:pt idx="27">
                        <c:v>2048</c:v>
                      </c:pt>
                      <c:pt idx="28">
                        <c:v>2049</c:v>
                      </c:pt>
                      <c:pt idx="29">
                        <c:v>2050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'CCSF_Figures_2&amp;3'!$B$7:$AE$7</c15:sqref>
                        </c15:formulaRef>
                      </c:ext>
                    </c:extLst>
                    <c:numCache>
                      <c:formatCode>"$"#,##0_);[Red]\("$"#,##0\)</c:formatCode>
                      <c:ptCount val="30"/>
                      <c:pt idx="0">
                        <c:v>-186.80213313463253</c:v>
                      </c:pt>
                      <c:pt idx="1">
                        <c:v>-300.11503539494515</c:v>
                      </c:pt>
                      <c:pt idx="2">
                        <c:v>-300.11503539494515</c:v>
                      </c:pt>
                      <c:pt idx="3">
                        <c:v>-389.61043557785081</c:v>
                      </c:pt>
                      <c:pt idx="4">
                        <c:v>-389.61043557785081</c:v>
                      </c:pt>
                      <c:pt idx="5">
                        <c:v>-389.61043557785081</c:v>
                      </c:pt>
                      <c:pt idx="6">
                        <c:v>-389.61043557785081</c:v>
                      </c:pt>
                      <c:pt idx="7">
                        <c:v>-389.61043557785081</c:v>
                      </c:pt>
                      <c:pt idx="8">
                        <c:v>-389.61043557785081</c:v>
                      </c:pt>
                      <c:pt idx="9">
                        <c:v>-389.61043557785081</c:v>
                      </c:pt>
                      <c:pt idx="10">
                        <c:v>-389.61043557785081</c:v>
                      </c:pt>
                      <c:pt idx="11">
                        <c:v>-389.61043557785081</c:v>
                      </c:pt>
                      <c:pt idx="12">
                        <c:v>-389.61043557785081</c:v>
                      </c:pt>
                      <c:pt idx="13">
                        <c:v>-389.61043557785081</c:v>
                      </c:pt>
                      <c:pt idx="14">
                        <c:v>-389.61043557785081</c:v>
                      </c:pt>
                      <c:pt idx="15">
                        <c:v>-389.61043557785081</c:v>
                      </c:pt>
                      <c:pt idx="16">
                        <c:v>-389.61043557785081</c:v>
                      </c:pt>
                      <c:pt idx="17">
                        <c:v>-389.61043557785081</c:v>
                      </c:pt>
                      <c:pt idx="18">
                        <c:v>-389.61043557785081</c:v>
                      </c:pt>
                      <c:pt idx="19">
                        <c:v>-389.61043557785081</c:v>
                      </c:pt>
                      <c:pt idx="20">
                        <c:v>-389.61043557785081</c:v>
                      </c:pt>
                      <c:pt idx="21">
                        <c:v>-389.61043557785081</c:v>
                      </c:pt>
                      <c:pt idx="22">
                        <c:v>-389.61043557785081</c:v>
                      </c:pt>
                      <c:pt idx="23">
                        <c:v>-389.61043557785081</c:v>
                      </c:pt>
                      <c:pt idx="24">
                        <c:v>-389.61043557785081</c:v>
                      </c:pt>
                      <c:pt idx="25">
                        <c:v>-389.61043557785081</c:v>
                      </c:pt>
                      <c:pt idx="26">
                        <c:v>-389.61043557785081</c:v>
                      </c:pt>
                      <c:pt idx="27">
                        <c:v>-389.61043557785081</c:v>
                      </c:pt>
                      <c:pt idx="28">
                        <c:v>-389.61043557785081</c:v>
                      </c:pt>
                      <c:pt idx="29">
                        <c:v>-389.61043557785081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91A-4FC4-AAFE-4D57BAC8DAD0}"/>
                  </c:ext>
                </c:extLst>
              </c15:ser>
            </c15:filteredBarSeries>
          </c:ext>
        </c:extLst>
      </c:barChart>
      <c:catAx>
        <c:axId val="5984923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499888"/>
        <c:crosses val="autoZero"/>
        <c:auto val="1"/>
        <c:lblAlgn val="ctr"/>
        <c:lblOffset val="100"/>
        <c:noMultiLvlLbl val="0"/>
      </c:catAx>
      <c:valAx>
        <c:axId val="59849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492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PG&amp;E Figure 6-1 ($Millions): 20%</a:t>
            </a:r>
            <a:r>
              <a:rPr lang="en-US" baseline="0"/>
              <a:t> Reduction in </a:t>
            </a:r>
            <a:r>
              <a:rPr lang="en-US"/>
              <a:t>PG&amp;E Income Projections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'CCSF_Figures_6&amp;7'!$A$32</c:f>
              <c:strCache>
                <c:ptCount val="1"/>
                <c:pt idx="0">
                  <c:v>Initial Shareholder Trust Contribution</c:v>
                </c:pt>
              </c:strCache>
            </c:strRef>
          </c:tx>
          <c:spPr>
            <a:pattFill prst="pct75">
              <a:fgClr>
                <a:srgbClr val="CC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'CCSF_Figures_6&amp;7'!$C$31:$AF$31</c:f>
              <c:numCache>
                <c:formatCode>0</c:formatCode>
                <c:ptCount val="3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</c:numCache>
            </c:numRef>
          </c:cat>
          <c:val>
            <c:numRef>
              <c:f>'CCSF_Figures_6&amp;7'!$C$32:$AF$32</c:f>
              <c:numCache>
                <c:formatCode>_("$"* #,##0.0_);_("$"* \(#,##0.0\);_("$"* "-"??_);_(@_)</c:formatCode>
                <c:ptCount val="30"/>
                <c:pt idx="0">
                  <c:v>1800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A-4F52-9632-AD45FEC72AC1}"/>
            </c:ext>
          </c:extLst>
        </c:ser>
        <c:ser>
          <c:idx val="1"/>
          <c:order val="1"/>
          <c:tx>
            <c:strRef>
              <c:f>'CCSF_Figures_6&amp;7'!$A$33</c:f>
              <c:strCache>
                <c:ptCount val="1"/>
                <c:pt idx="0">
                  <c:v>Additional Shareholder Trust Contributions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numRef>
              <c:f>'CCSF_Figures_6&amp;7'!$C$31:$AF$31</c:f>
              <c:numCache>
                <c:formatCode>0</c:formatCode>
                <c:ptCount val="3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</c:numCache>
            </c:numRef>
          </c:cat>
          <c:val>
            <c:numRef>
              <c:f>'CCSF_Figures_6&amp;7'!$C$33:$AF$33</c:f>
              <c:numCache>
                <c:formatCode>_("$"* #,##0.0_);_("$"* \(#,##0.0\);_("$"* "-"??_);_(@_)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101.29615306799292</c:v>
                </c:pt>
                <c:pt idx="6">
                  <c:v>356.5329488551231</c:v>
                </c:pt>
                <c:pt idx="7">
                  <c:v>407.86258220260032</c:v>
                </c:pt>
                <c:pt idx="8">
                  <c:v>463.02573776674484</c:v>
                </c:pt>
                <c:pt idx="9">
                  <c:v>537.46296023898299</c:v>
                </c:pt>
                <c:pt idx="10">
                  <c:v>573.68067710296293</c:v>
                </c:pt>
                <c:pt idx="11">
                  <c:v>615.46108737930524</c:v>
                </c:pt>
                <c:pt idx="12">
                  <c:v>659.63859123133159</c:v>
                </c:pt>
                <c:pt idx="13">
                  <c:v>706.36261796995063</c:v>
                </c:pt>
                <c:pt idx="14">
                  <c:v>843.01919864767297</c:v>
                </c:pt>
                <c:pt idx="15">
                  <c:v>895.71895693774638</c:v>
                </c:pt>
                <c:pt idx="16">
                  <c:v>938.0154739122969</c:v>
                </c:pt>
                <c:pt idx="17">
                  <c:v>266.43021575395687</c:v>
                </c:pt>
                <c:pt idx="18">
                  <c:v>225.85559893333232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BA-4F52-9632-AD45FEC72AC1}"/>
            </c:ext>
          </c:extLst>
        </c:ser>
        <c:ser>
          <c:idx val="2"/>
          <c:order val="3"/>
          <c:tx>
            <c:strRef>
              <c:f>'CCSF_Figures_6&amp;7'!$A$34</c:f>
              <c:strCache>
                <c:ptCount val="1"/>
                <c:pt idx="0">
                  <c:v>Customer Credits to Ratepayers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'CCSF_Figures_6&amp;7'!$C$31:$AF$31</c:f>
              <c:numCache>
                <c:formatCode>0</c:formatCode>
                <c:ptCount val="3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</c:numCache>
            </c:numRef>
          </c:cat>
          <c:val>
            <c:numRef>
              <c:f>'CCSF_Figures_6&amp;7'!$C$34:$AF$34</c:f>
              <c:numCache>
                <c:formatCode>_("$"* #,##0.0_);_("$"* \(#,##0.0\);_("$"* "-"??_);_(@_)</c:formatCode>
                <c:ptCount val="30"/>
                <c:pt idx="0">
                  <c:v>-186.80213313463253</c:v>
                </c:pt>
                <c:pt idx="1">
                  <c:v>-300.11503539494515</c:v>
                </c:pt>
                <c:pt idx="2">
                  <c:v>-300.11503539494515</c:v>
                </c:pt>
                <c:pt idx="3">
                  <c:v>-389.61043557785081</c:v>
                </c:pt>
                <c:pt idx="4">
                  <c:v>-389.61043557785081</c:v>
                </c:pt>
                <c:pt idx="5">
                  <c:v>-389.61043557785081</c:v>
                </c:pt>
                <c:pt idx="6">
                  <c:v>-114.73218046761639</c:v>
                </c:pt>
                <c:pt idx="7">
                  <c:v>-367.17513490408095</c:v>
                </c:pt>
                <c:pt idx="8">
                  <c:v>-389.61043557785081</c:v>
                </c:pt>
                <c:pt idx="9">
                  <c:v>-389.61043557785081</c:v>
                </c:pt>
                <c:pt idx="10">
                  <c:v>-389.61043557785081</c:v>
                </c:pt>
                <c:pt idx="11">
                  <c:v>-389.61043557785081</c:v>
                </c:pt>
                <c:pt idx="12">
                  <c:v>-389.61043557785081</c:v>
                </c:pt>
                <c:pt idx="13">
                  <c:v>-389.61043557785081</c:v>
                </c:pt>
                <c:pt idx="14">
                  <c:v>-389.61043557785081</c:v>
                </c:pt>
                <c:pt idx="15">
                  <c:v>-389.61043557785081</c:v>
                </c:pt>
                <c:pt idx="16">
                  <c:v>-389.61043557785081</c:v>
                </c:pt>
                <c:pt idx="17">
                  <c:v>-389.61043557785081</c:v>
                </c:pt>
                <c:pt idx="18">
                  <c:v>-389.61043557785081</c:v>
                </c:pt>
                <c:pt idx="19">
                  <c:v>-389.61043557785081</c:v>
                </c:pt>
                <c:pt idx="20">
                  <c:v>-389.61043557785081</c:v>
                </c:pt>
                <c:pt idx="21">
                  <c:v>-389.61043557785081</c:v>
                </c:pt>
                <c:pt idx="22">
                  <c:v>-389.61043557785081</c:v>
                </c:pt>
                <c:pt idx="23">
                  <c:v>-389.61043557785081</c:v>
                </c:pt>
                <c:pt idx="24">
                  <c:v>-389.61043557785081</c:v>
                </c:pt>
                <c:pt idx="25">
                  <c:v>-389.61043557785081</c:v>
                </c:pt>
                <c:pt idx="26">
                  <c:v>-389.61043557785081</c:v>
                </c:pt>
                <c:pt idx="27">
                  <c:v>-389.61043557785081</c:v>
                </c:pt>
                <c:pt idx="28">
                  <c:v>-389.61043557785081</c:v>
                </c:pt>
                <c:pt idx="29">
                  <c:v>-81.143679125444862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BA-4F52-9632-AD45FEC72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50"/>
        <c:axId val="598492344"/>
        <c:axId val="598499888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'CCSF_Figures_6&amp;7'!$A$35</c15:sqref>
                        </c15:formulaRef>
                      </c:ext>
                    </c:extLst>
                    <c:strCache>
                      <c:ptCount val="1"/>
                      <c:pt idx="0">
                        <c:v>Return on CCT Balance</c:v>
                      </c:pt>
                    </c:strCache>
                  </c:strRef>
                </c:tx>
                <c:spPr>
                  <a:solidFill>
                    <a:schemeClr val="accent3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'CCSF_Figures_6&amp;7'!$C$31:$AF$31</c15:sqref>
                        </c15:formulaRef>
                      </c:ext>
                    </c:extLst>
                    <c:numCache>
                      <c:formatCode>0</c:formatCode>
                      <c:ptCount val="30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  <c:pt idx="5">
                        <c:v>2026</c:v>
                      </c:pt>
                      <c:pt idx="6">
                        <c:v>2027</c:v>
                      </c:pt>
                      <c:pt idx="7">
                        <c:v>2028</c:v>
                      </c:pt>
                      <c:pt idx="8">
                        <c:v>2029</c:v>
                      </c:pt>
                      <c:pt idx="9">
                        <c:v>2030</c:v>
                      </c:pt>
                      <c:pt idx="10">
                        <c:v>2031</c:v>
                      </c:pt>
                      <c:pt idx="11">
                        <c:v>2032</c:v>
                      </c:pt>
                      <c:pt idx="12">
                        <c:v>2033</c:v>
                      </c:pt>
                      <c:pt idx="13">
                        <c:v>2034</c:v>
                      </c:pt>
                      <c:pt idx="14">
                        <c:v>2035</c:v>
                      </c:pt>
                      <c:pt idx="15">
                        <c:v>2036</c:v>
                      </c:pt>
                      <c:pt idx="16">
                        <c:v>2037</c:v>
                      </c:pt>
                      <c:pt idx="17">
                        <c:v>2038</c:v>
                      </c:pt>
                      <c:pt idx="18">
                        <c:v>2039</c:v>
                      </c:pt>
                      <c:pt idx="19">
                        <c:v>2040</c:v>
                      </c:pt>
                      <c:pt idx="20">
                        <c:v>2041</c:v>
                      </c:pt>
                      <c:pt idx="21">
                        <c:v>2042</c:v>
                      </c:pt>
                      <c:pt idx="22">
                        <c:v>2043</c:v>
                      </c:pt>
                      <c:pt idx="23">
                        <c:v>2044</c:v>
                      </c:pt>
                      <c:pt idx="24">
                        <c:v>2045</c:v>
                      </c:pt>
                      <c:pt idx="25">
                        <c:v>2046</c:v>
                      </c:pt>
                      <c:pt idx="26">
                        <c:v>2047</c:v>
                      </c:pt>
                      <c:pt idx="27">
                        <c:v>2048</c:v>
                      </c:pt>
                      <c:pt idx="28">
                        <c:v>2049</c:v>
                      </c:pt>
                      <c:pt idx="29">
                        <c:v>2050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'CCSF_Figures_6&amp;7'!$C$35:$AF$35</c15:sqref>
                        </c15:formulaRef>
                      </c:ext>
                    </c:extLst>
                    <c:numCache>
                      <c:formatCode>_("$"* #,##0.0_);_("$"* \(#,##0.0\);_("$"* "-"??_);_(@_)</c:formatCode>
                      <c:ptCount val="30"/>
                      <c:pt idx="0">
                        <c:v>36.143010470485827</c:v>
                      </c:pt>
                      <c:pt idx="1">
                        <c:v>42.336535045672548</c:v>
                      </c:pt>
                      <c:pt idx="2">
                        <c:v>35.057425033613079</c:v>
                      </c:pt>
                      <c:pt idx="3">
                        <c:v>26.309189885799977</c:v>
                      </c:pt>
                      <c:pt idx="4">
                        <c:v>16.050344670518058</c:v>
                      </c:pt>
                      <c:pt idx="5">
                        <c:v>6.9320044146221749</c:v>
                      </c:pt>
                      <c:pt idx="6">
                        <c:v>6.4710285369872471</c:v>
                      </c:pt>
                      <c:pt idx="7">
                        <c:v>10.642186048957869</c:v>
                      </c:pt>
                      <c:pt idx="8">
                        <c:v>12.553706503340988</c:v>
                      </c:pt>
                      <c:pt idx="9">
                        <c:v>16.032259743302024</c:v>
                      </c:pt>
                      <c:pt idx="10">
                        <c:v>21.17136849716179</c:v>
                      </c:pt>
                      <c:pt idx="11">
                        <c:v>27.556844235244306</c:v>
                      </c:pt>
                      <c:pt idx="12">
                        <c:v>35.336265304546274</c:v>
                      </c:pt>
                      <c:pt idx="13">
                        <c:v>44.618792265090271</c:v>
                      </c:pt>
                      <c:pt idx="14">
                        <c:v>56.752574631615616</c:v>
                      </c:pt>
                      <c:pt idx="15">
                        <c:v>71.902496618274412</c:v>
                      </c:pt>
                      <c:pt idx="16">
                        <c:v>88.821464966017132</c:v>
                      </c:pt>
                      <c:pt idx="17">
                        <c:v>97.333308773181557</c:v>
                      </c:pt>
                      <c:pt idx="18">
                        <c:v>96.030577714065771</c:v>
                      </c:pt>
                      <c:pt idx="19">
                        <c:v>90.929352417169767</c:v>
                      </c:pt>
                      <c:pt idx="20">
                        <c:v>82.49524150449912</c:v>
                      </c:pt>
                      <c:pt idx="21">
                        <c:v>73.822969453083132</c:v>
                      </c:pt>
                      <c:pt idx="22">
                        <c:v>64.905811104977431</c:v>
                      </c:pt>
                      <c:pt idx="23">
                        <c:v>55.736851398252348</c:v>
                      </c:pt>
                      <c:pt idx="24">
                        <c:v>46.308980004513167</c:v>
                      </c:pt>
                      <c:pt idx="25">
                        <c:v>36.614885814995461</c:v>
                      </c:pt>
                      <c:pt idx="26">
                        <c:v>26.647051270959619</c:v>
                      </c:pt>
                      <c:pt idx="27">
                        <c:v>16.397746533987846</c:v>
                      </c:pt>
                      <c:pt idx="28">
                        <c:v>5.8590234916630068</c:v>
                      </c:pt>
                      <c:pt idx="29">
                        <c:v>-0.62207177405834058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43BA-4F52-9632-AD45FEC72AC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'CCSF_Figures_6&amp;7'!$A$36</c15:sqref>
                        </c15:formulaRef>
                      </c:ext>
                    </c:extLst>
                    <c:strCache>
                      <c:ptCount val="1"/>
                      <c:pt idx="0">
                        <c:v>Deduction to Pay Full Fixed Recovery Charge</c:v>
                      </c:pt>
                    </c:strCache>
                  </c:strRef>
                </c:tx>
                <c:spPr>
                  <a:solidFill>
                    <a:schemeClr val="accent1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'CCSF_Figures_6&amp;7'!$C$31:$AF$31</c15:sqref>
                        </c15:formulaRef>
                      </c:ext>
                    </c:extLst>
                    <c:numCache>
                      <c:formatCode>0</c:formatCode>
                      <c:ptCount val="30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  <c:pt idx="5">
                        <c:v>2026</c:v>
                      </c:pt>
                      <c:pt idx="6">
                        <c:v>2027</c:v>
                      </c:pt>
                      <c:pt idx="7">
                        <c:v>2028</c:v>
                      </c:pt>
                      <c:pt idx="8">
                        <c:v>2029</c:v>
                      </c:pt>
                      <c:pt idx="9">
                        <c:v>2030</c:v>
                      </c:pt>
                      <c:pt idx="10">
                        <c:v>2031</c:v>
                      </c:pt>
                      <c:pt idx="11">
                        <c:v>2032</c:v>
                      </c:pt>
                      <c:pt idx="12">
                        <c:v>2033</c:v>
                      </c:pt>
                      <c:pt idx="13">
                        <c:v>2034</c:v>
                      </c:pt>
                      <c:pt idx="14">
                        <c:v>2035</c:v>
                      </c:pt>
                      <c:pt idx="15">
                        <c:v>2036</c:v>
                      </c:pt>
                      <c:pt idx="16">
                        <c:v>2037</c:v>
                      </c:pt>
                      <c:pt idx="17">
                        <c:v>2038</c:v>
                      </c:pt>
                      <c:pt idx="18">
                        <c:v>2039</c:v>
                      </c:pt>
                      <c:pt idx="19">
                        <c:v>2040</c:v>
                      </c:pt>
                      <c:pt idx="20">
                        <c:v>2041</c:v>
                      </c:pt>
                      <c:pt idx="21">
                        <c:v>2042</c:v>
                      </c:pt>
                      <c:pt idx="22">
                        <c:v>2043</c:v>
                      </c:pt>
                      <c:pt idx="23">
                        <c:v>2044</c:v>
                      </c:pt>
                      <c:pt idx="24">
                        <c:v>2045</c:v>
                      </c:pt>
                      <c:pt idx="25">
                        <c:v>2046</c:v>
                      </c:pt>
                      <c:pt idx="26">
                        <c:v>2047</c:v>
                      </c:pt>
                      <c:pt idx="27">
                        <c:v>2048</c:v>
                      </c:pt>
                      <c:pt idx="28">
                        <c:v>2049</c:v>
                      </c:pt>
                      <c:pt idx="29">
                        <c:v>2050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'CCSF_Figures_6&amp;7'!$C$36:$AF$36</c15:sqref>
                        </c15:formulaRef>
                      </c:ext>
                    </c:extLst>
                    <c:numCache>
                      <c:formatCode>_("$"* #,##0.0_);_("$"* \(#,##0.0\);_("$"* "-"??_);_(@_)</c:formatCode>
                      <c:ptCount val="30"/>
                      <c:pt idx="0">
                        <c:v>-186.80213313463253</c:v>
                      </c:pt>
                      <c:pt idx="1">
                        <c:v>-300.11503539494515</c:v>
                      </c:pt>
                      <c:pt idx="2">
                        <c:v>-300.11503539494515</c:v>
                      </c:pt>
                      <c:pt idx="3">
                        <c:v>-389.61043557785081</c:v>
                      </c:pt>
                      <c:pt idx="4">
                        <c:v>-389.61043557785081</c:v>
                      </c:pt>
                      <c:pt idx="5">
                        <c:v>-389.61043557785081</c:v>
                      </c:pt>
                      <c:pt idx="6">
                        <c:v>-389.61043557785081</c:v>
                      </c:pt>
                      <c:pt idx="7">
                        <c:v>-389.61043557785081</c:v>
                      </c:pt>
                      <c:pt idx="8">
                        <c:v>-389.61043557785081</c:v>
                      </c:pt>
                      <c:pt idx="9">
                        <c:v>-389.61043557785081</c:v>
                      </c:pt>
                      <c:pt idx="10">
                        <c:v>-389.61043557785081</c:v>
                      </c:pt>
                      <c:pt idx="11">
                        <c:v>-389.61043557785081</c:v>
                      </c:pt>
                      <c:pt idx="12">
                        <c:v>-389.61043557785081</c:v>
                      </c:pt>
                      <c:pt idx="13">
                        <c:v>-389.61043557785081</c:v>
                      </c:pt>
                      <c:pt idx="14">
                        <c:v>-389.61043557785081</c:v>
                      </c:pt>
                      <c:pt idx="15">
                        <c:v>-389.61043557785081</c:v>
                      </c:pt>
                      <c:pt idx="16">
                        <c:v>-389.61043557785081</c:v>
                      </c:pt>
                      <c:pt idx="17">
                        <c:v>-389.61043557785081</c:v>
                      </c:pt>
                      <c:pt idx="18">
                        <c:v>-389.61043557785081</c:v>
                      </c:pt>
                      <c:pt idx="19">
                        <c:v>-389.61043557785081</c:v>
                      </c:pt>
                      <c:pt idx="20">
                        <c:v>-389.61043557785081</c:v>
                      </c:pt>
                      <c:pt idx="21">
                        <c:v>-389.61043557785081</c:v>
                      </c:pt>
                      <c:pt idx="22">
                        <c:v>-389.61043557785081</c:v>
                      </c:pt>
                      <c:pt idx="23">
                        <c:v>-389.61043557785081</c:v>
                      </c:pt>
                      <c:pt idx="24">
                        <c:v>-389.61043557785081</c:v>
                      </c:pt>
                      <c:pt idx="25">
                        <c:v>-389.61043557785081</c:v>
                      </c:pt>
                      <c:pt idx="26">
                        <c:v>-389.61043557785081</c:v>
                      </c:pt>
                      <c:pt idx="27">
                        <c:v>-389.61043557785081</c:v>
                      </c:pt>
                      <c:pt idx="28">
                        <c:v>-389.61043557785081</c:v>
                      </c:pt>
                      <c:pt idx="29">
                        <c:v>-389.61043557785081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3BA-4F52-9632-AD45FEC72AC1}"/>
                  </c:ext>
                </c:extLst>
              </c15:ser>
            </c15:filteredBarSeries>
          </c:ext>
        </c:extLst>
      </c:barChart>
      <c:catAx>
        <c:axId val="5984923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499888"/>
        <c:crosses val="autoZero"/>
        <c:auto val="1"/>
        <c:lblAlgn val="ctr"/>
        <c:lblOffset val="100"/>
        <c:noMultiLvlLbl val="0"/>
      </c:catAx>
      <c:valAx>
        <c:axId val="59849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492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PG&amp;E Figure 6-1 ($Millions): 30%</a:t>
            </a:r>
            <a:r>
              <a:rPr lang="en-US" baseline="0"/>
              <a:t> Reduction in PG&amp;E Income Projections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'CCSF_Figures_6&amp;7'!$A$39</c:f>
              <c:strCache>
                <c:ptCount val="1"/>
                <c:pt idx="0">
                  <c:v>Initial Shareholder Trust Contribution</c:v>
                </c:pt>
              </c:strCache>
            </c:strRef>
          </c:tx>
          <c:spPr>
            <a:pattFill prst="pct75">
              <a:fgClr>
                <a:srgbClr val="CC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'CCSF_Figures_6&amp;7'!$C$38:$AF$38</c:f>
              <c:numCache>
                <c:formatCode>0</c:formatCode>
                <c:ptCount val="3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</c:numCache>
            </c:numRef>
          </c:cat>
          <c:val>
            <c:numRef>
              <c:f>'CCSF_Figures_6&amp;7'!$C$39:$AF$39</c:f>
              <c:numCache>
                <c:formatCode>_("$"* #,##0.0_);_("$"* \(#,##0.0\);_("$"* "-"??_);_(@_)</c:formatCode>
                <c:ptCount val="30"/>
                <c:pt idx="0">
                  <c:v>1800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1-45BC-8F59-FDB61B81FAC2}"/>
            </c:ext>
          </c:extLst>
        </c:ser>
        <c:ser>
          <c:idx val="1"/>
          <c:order val="1"/>
          <c:tx>
            <c:strRef>
              <c:f>'CCSF_Figures_6&amp;7'!$A$40</c:f>
              <c:strCache>
                <c:ptCount val="1"/>
                <c:pt idx="0">
                  <c:v>Additional Shareholder Trust Contributions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numRef>
              <c:f>'CCSF_Figures_6&amp;7'!$C$38:$AF$38</c:f>
              <c:numCache>
                <c:formatCode>0</c:formatCode>
                <c:ptCount val="3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</c:numCache>
            </c:numRef>
          </c:cat>
          <c:val>
            <c:numRef>
              <c:f>'CCSF_Figures_6&amp;7'!$C$40:$AF$40</c:f>
              <c:numCache>
                <c:formatCode>_("$"* #,##0.0_);_("$"* \(#,##0.0\);_("$"* "-"??_);_(@_)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61.023969484063109</c:v>
                </c:pt>
                <c:pt idx="8">
                  <c:v>315.36332429346203</c:v>
                </c:pt>
                <c:pt idx="9">
                  <c:v>380.95288758380423</c:v>
                </c:pt>
                <c:pt idx="10">
                  <c:v>409.83527440055059</c:v>
                </c:pt>
                <c:pt idx="11">
                  <c:v>442.15393747139234</c:v>
                </c:pt>
                <c:pt idx="12">
                  <c:v>476.00700747335787</c:v>
                </c:pt>
                <c:pt idx="13">
                  <c:v>511.82841927273415</c:v>
                </c:pt>
                <c:pt idx="14">
                  <c:v>636.97121533028724</c:v>
                </c:pt>
                <c:pt idx="15">
                  <c:v>677.51293559638714</c:v>
                </c:pt>
                <c:pt idx="16">
                  <c:v>720.92528506957899</c:v>
                </c:pt>
                <c:pt idx="17">
                  <c:v>766.84181878535878</c:v>
                </c:pt>
                <c:pt idx="18">
                  <c:v>815.37519783007747</c:v>
                </c:pt>
                <c:pt idx="19">
                  <c:v>774.69925330018896</c:v>
                </c:pt>
                <c:pt idx="20">
                  <c:v>232.53480639179492</c:v>
                </c:pt>
                <c:pt idx="21">
                  <c:v>246.52315463095229</c:v>
                </c:pt>
                <c:pt idx="22">
                  <c:v>121.81431308600907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A1-45BC-8F59-FDB61B81FAC2}"/>
            </c:ext>
          </c:extLst>
        </c:ser>
        <c:ser>
          <c:idx val="2"/>
          <c:order val="3"/>
          <c:tx>
            <c:strRef>
              <c:f>'CCSF_Figures_6&amp;7'!$A$41</c:f>
              <c:strCache>
                <c:ptCount val="1"/>
                <c:pt idx="0">
                  <c:v>Customer Credits to Ratepayers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'CCSF_Figures_6&amp;7'!$C$38:$AF$38</c:f>
              <c:numCache>
                <c:formatCode>0</c:formatCode>
                <c:ptCount val="3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</c:numCache>
            </c:numRef>
          </c:cat>
          <c:val>
            <c:numRef>
              <c:f>'CCSF_Figures_6&amp;7'!$C$41:$AF$41</c:f>
              <c:numCache>
                <c:formatCode>_("$"* #,##0.0_);_("$"* \(#,##0.0\);_("$"* "-"??_);_(@_)</c:formatCode>
                <c:ptCount val="30"/>
                <c:pt idx="0">
                  <c:v>-186.80213313463253</c:v>
                </c:pt>
                <c:pt idx="1">
                  <c:v>-300.11503539494515</c:v>
                </c:pt>
                <c:pt idx="2">
                  <c:v>-300.11503539494515</c:v>
                </c:pt>
                <c:pt idx="3">
                  <c:v>-389.61043557785081</c:v>
                </c:pt>
                <c:pt idx="4">
                  <c:v>-389.61043557785081</c:v>
                </c:pt>
                <c:pt idx="5">
                  <c:v>-389.61043557785081</c:v>
                </c:pt>
                <c:pt idx="6">
                  <c:v>-5.6118637327933376</c:v>
                </c:pt>
                <c:pt idx="7">
                  <c:v>1.5265566588595902E-16</c:v>
                </c:pt>
                <c:pt idx="8">
                  <c:v>-66.264167057303112</c:v>
                </c:pt>
                <c:pt idx="9">
                  <c:v>-325.05768588326549</c:v>
                </c:pt>
                <c:pt idx="10">
                  <c:v>-389.61043557785081</c:v>
                </c:pt>
                <c:pt idx="11">
                  <c:v>-389.61043557785081</c:v>
                </c:pt>
                <c:pt idx="12">
                  <c:v>-389.61043557785081</c:v>
                </c:pt>
                <c:pt idx="13">
                  <c:v>-389.61043557785081</c:v>
                </c:pt>
                <c:pt idx="14">
                  <c:v>-389.61043557785081</c:v>
                </c:pt>
                <c:pt idx="15">
                  <c:v>-389.61043557785081</c:v>
                </c:pt>
                <c:pt idx="16">
                  <c:v>-389.61043557785081</c:v>
                </c:pt>
                <c:pt idx="17">
                  <c:v>-389.61043557785081</c:v>
                </c:pt>
                <c:pt idx="18">
                  <c:v>-389.61043557785081</c:v>
                </c:pt>
                <c:pt idx="19">
                  <c:v>-389.61043557785081</c:v>
                </c:pt>
                <c:pt idx="20">
                  <c:v>-389.61043557785081</c:v>
                </c:pt>
                <c:pt idx="21">
                  <c:v>-389.61043557785081</c:v>
                </c:pt>
                <c:pt idx="22">
                  <c:v>-389.61043557785081</c:v>
                </c:pt>
                <c:pt idx="23">
                  <c:v>-389.61043557785081</c:v>
                </c:pt>
                <c:pt idx="24">
                  <c:v>-389.61043557785081</c:v>
                </c:pt>
                <c:pt idx="25">
                  <c:v>-389.61043557785081</c:v>
                </c:pt>
                <c:pt idx="26">
                  <c:v>-389.61043557785081</c:v>
                </c:pt>
                <c:pt idx="27">
                  <c:v>-389.61043557785081</c:v>
                </c:pt>
                <c:pt idx="28">
                  <c:v>-389.61043557785081</c:v>
                </c:pt>
                <c:pt idx="29">
                  <c:v>-389.61043557785081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A1-45BC-8F59-FDB61B81F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50"/>
        <c:axId val="598492344"/>
        <c:axId val="598499888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'CCSF_Figures_6&amp;7'!$A$42</c15:sqref>
                        </c15:formulaRef>
                      </c:ext>
                    </c:extLst>
                    <c:strCache>
                      <c:ptCount val="1"/>
                      <c:pt idx="0">
                        <c:v>Return on CCT Balance</c:v>
                      </c:pt>
                    </c:strCache>
                  </c:strRef>
                </c:tx>
                <c:spPr>
                  <a:solidFill>
                    <a:schemeClr val="accent3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'CCSF_Figures_6&amp;7'!$C$38:$AF$38</c15:sqref>
                        </c15:formulaRef>
                      </c:ext>
                    </c:extLst>
                    <c:numCache>
                      <c:formatCode>0</c:formatCode>
                      <c:ptCount val="30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  <c:pt idx="5">
                        <c:v>2026</c:v>
                      </c:pt>
                      <c:pt idx="6">
                        <c:v>2027</c:v>
                      </c:pt>
                      <c:pt idx="7">
                        <c:v>2028</c:v>
                      </c:pt>
                      <c:pt idx="8">
                        <c:v>2029</c:v>
                      </c:pt>
                      <c:pt idx="9">
                        <c:v>2030</c:v>
                      </c:pt>
                      <c:pt idx="10">
                        <c:v>2031</c:v>
                      </c:pt>
                      <c:pt idx="11">
                        <c:v>2032</c:v>
                      </c:pt>
                      <c:pt idx="12">
                        <c:v>2033</c:v>
                      </c:pt>
                      <c:pt idx="13">
                        <c:v>2034</c:v>
                      </c:pt>
                      <c:pt idx="14">
                        <c:v>2035</c:v>
                      </c:pt>
                      <c:pt idx="15">
                        <c:v>2036</c:v>
                      </c:pt>
                      <c:pt idx="16">
                        <c:v>2037</c:v>
                      </c:pt>
                      <c:pt idx="17">
                        <c:v>2038</c:v>
                      </c:pt>
                      <c:pt idx="18">
                        <c:v>2039</c:v>
                      </c:pt>
                      <c:pt idx="19">
                        <c:v>2040</c:v>
                      </c:pt>
                      <c:pt idx="20">
                        <c:v>2041</c:v>
                      </c:pt>
                      <c:pt idx="21">
                        <c:v>2042</c:v>
                      </c:pt>
                      <c:pt idx="22">
                        <c:v>2043</c:v>
                      </c:pt>
                      <c:pt idx="23">
                        <c:v>2044</c:v>
                      </c:pt>
                      <c:pt idx="24">
                        <c:v>2045</c:v>
                      </c:pt>
                      <c:pt idx="25">
                        <c:v>2046</c:v>
                      </c:pt>
                      <c:pt idx="26">
                        <c:v>2047</c:v>
                      </c:pt>
                      <c:pt idx="27">
                        <c:v>2048</c:v>
                      </c:pt>
                      <c:pt idx="28">
                        <c:v>2049</c:v>
                      </c:pt>
                      <c:pt idx="29">
                        <c:v>2050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'CCSF_Figures_6&amp;7'!$C$42:$AF$42</c15:sqref>
                        </c15:formulaRef>
                      </c:ext>
                    </c:extLst>
                    <c:numCache>
                      <c:formatCode>_("$"* #,##0.0_);_("$"* \(#,##0.0\);_("$"* "-"??_);_(@_)</c:formatCode>
                      <c:ptCount val="30"/>
                      <c:pt idx="0">
                        <c:v>36.143010470485827</c:v>
                      </c:pt>
                      <c:pt idx="1">
                        <c:v>42.336535045672548</c:v>
                      </c:pt>
                      <c:pt idx="2">
                        <c:v>35.057425033613079</c:v>
                      </c:pt>
                      <c:pt idx="3">
                        <c:v>26.309189885799977</c:v>
                      </c:pt>
                      <c:pt idx="4">
                        <c:v>16.050344670518058</c:v>
                      </c:pt>
                      <c:pt idx="5">
                        <c:v>5.5018117473103514</c:v>
                      </c:pt>
                      <c:pt idx="6">
                        <c:v>7.7057537468934914E-2</c:v>
                      </c:pt>
                      <c:pt idx="7">
                        <c:v>0</c:v>
                      </c:pt>
                      <c:pt idx="8">
                        <c:v>5.2401975732400023</c:v>
                      </c:pt>
                      <c:pt idx="9">
                        <c:v>9.6943615898034885</c:v>
                      </c:pt>
                      <c:pt idx="10">
                        <c:v>11.042842547615777</c:v>
                      </c:pt>
                      <c:pt idx="11">
                        <c:v>12.382079311024908</c:v>
                      </c:pt>
                      <c:pt idx="12">
                        <c:v>14.693406895648083</c:v>
                      </c:pt>
                      <c:pt idx="13">
                        <c:v>18.053730096385848</c:v>
                      </c:pt>
                      <c:pt idx="14">
                        <c:v>23.781582978321357</c:v>
                      </c:pt>
                      <c:pt idx="15">
                        <c:v>32.010465159420001</c:v>
                      </c:pt>
                      <c:pt idx="16">
                        <c:v>41.65705437571954</c:v>
                      </c:pt>
                      <c:pt idx="17">
                        <c:v>52.837270204030574</c:v>
                      </c:pt>
                      <c:pt idx="18">
                        <c:v>65.66672238527002</c:v>
                      </c:pt>
                      <c:pt idx="19">
                        <c:v>78.969389201474826</c:v>
                      </c:pt>
                      <c:pt idx="20">
                        <c:v>84.418615616623654</c:v>
                      </c:pt>
                      <c:pt idx="21">
                        <c:v>82.564438362073446</c:v>
                      </c:pt>
                      <c:pt idx="22">
                        <c:v>79.094648923673191</c:v>
                      </c:pt>
                      <c:pt idx="23">
                        <c:v>72.046238462456003</c:v>
                      </c:pt>
                      <c:pt idx="24">
                        <c:v>63.078909055378809</c:v>
                      </c:pt>
                      <c:pt idx="25">
                        <c:v>53.858361566964135</c:v>
                      </c:pt>
                      <c:pt idx="26">
                        <c:v>44.37744566361706</c:v>
                      </c:pt>
                      <c:pt idx="27">
                        <c:v>34.628809101712207</c:v>
                      </c:pt>
                      <c:pt idx="28">
                        <c:v>24.604892026089008</c:v>
                      </c:pt>
                      <c:pt idx="29">
                        <c:v>14.297921107548888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3A1-45BC-8F59-FDB61B81FAC2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'CCSF_Figures_6&amp;7'!$A$43</c15:sqref>
                        </c15:formulaRef>
                      </c:ext>
                    </c:extLst>
                    <c:strCache>
                      <c:ptCount val="1"/>
                      <c:pt idx="0">
                        <c:v>Deduction to Pay Full Fixed Recovery Charge</c:v>
                      </c:pt>
                    </c:strCache>
                  </c:strRef>
                </c:tx>
                <c:spPr>
                  <a:solidFill>
                    <a:schemeClr val="accent1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'CCSF_Figures_6&amp;7'!$C$38:$AF$38</c15:sqref>
                        </c15:formulaRef>
                      </c:ext>
                    </c:extLst>
                    <c:numCache>
                      <c:formatCode>0</c:formatCode>
                      <c:ptCount val="30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  <c:pt idx="5">
                        <c:v>2026</c:v>
                      </c:pt>
                      <c:pt idx="6">
                        <c:v>2027</c:v>
                      </c:pt>
                      <c:pt idx="7">
                        <c:v>2028</c:v>
                      </c:pt>
                      <c:pt idx="8">
                        <c:v>2029</c:v>
                      </c:pt>
                      <c:pt idx="9">
                        <c:v>2030</c:v>
                      </c:pt>
                      <c:pt idx="10">
                        <c:v>2031</c:v>
                      </c:pt>
                      <c:pt idx="11">
                        <c:v>2032</c:v>
                      </c:pt>
                      <c:pt idx="12">
                        <c:v>2033</c:v>
                      </c:pt>
                      <c:pt idx="13">
                        <c:v>2034</c:v>
                      </c:pt>
                      <c:pt idx="14">
                        <c:v>2035</c:v>
                      </c:pt>
                      <c:pt idx="15">
                        <c:v>2036</c:v>
                      </c:pt>
                      <c:pt idx="16">
                        <c:v>2037</c:v>
                      </c:pt>
                      <c:pt idx="17">
                        <c:v>2038</c:v>
                      </c:pt>
                      <c:pt idx="18">
                        <c:v>2039</c:v>
                      </c:pt>
                      <c:pt idx="19">
                        <c:v>2040</c:v>
                      </c:pt>
                      <c:pt idx="20">
                        <c:v>2041</c:v>
                      </c:pt>
                      <c:pt idx="21">
                        <c:v>2042</c:v>
                      </c:pt>
                      <c:pt idx="22">
                        <c:v>2043</c:v>
                      </c:pt>
                      <c:pt idx="23">
                        <c:v>2044</c:v>
                      </c:pt>
                      <c:pt idx="24">
                        <c:v>2045</c:v>
                      </c:pt>
                      <c:pt idx="25">
                        <c:v>2046</c:v>
                      </c:pt>
                      <c:pt idx="26">
                        <c:v>2047</c:v>
                      </c:pt>
                      <c:pt idx="27">
                        <c:v>2048</c:v>
                      </c:pt>
                      <c:pt idx="28">
                        <c:v>2049</c:v>
                      </c:pt>
                      <c:pt idx="29">
                        <c:v>2050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'CCSF_Figures_6&amp;7'!$C$43:$AF$43</c15:sqref>
                        </c15:formulaRef>
                      </c:ext>
                    </c:extLst>
                    <c:numCache>
                      <c:formatCode>_("$"* #,##0.0_);_("$"* \(#,##0.0\);_("$"* "-"??_);_(@_)</c:formatCode>
                      <c:ptCount val="30"/>
                      <c:pt idx="0">
                        <c:v>-186.80213313463253</c:v>
                      </c:pt>
                      <c:pt idx="1">
                        <c:v>-300.11503539494515</c:v>
                      </c:pt>
                      <c:pt idx="2">
                        <c:v>-300.11503539494515</c:v>
                      </c:pt>
                      <c:pt idx="3">
                        <c:v>-389.61043557785081</c:v>
                      </c:pt>
                      <c:pt idx="4">
                        <c:v>-389.61043557785081</c:v>
                      </c:pt>
                      <c:pt idx="5">
                        <c:v>-389.61043557785081</c:v>
                      </c:pt>
                      <c:pt idx="6">
                        <c:v>-389.61043557785081</c:v>
                      </c:pt>
                      <c:pt idx="7">
                        <c:v>-389.61043557785081</c:v>
                      </c:pt>
                      <c:pt idx="8">
                        <c:v>-389.61043557785081</c:v>
                      </c:pt>
                      <c:pt idx="9">
                        <c:v>-389.61043557785081</c:v>
                      </c:pt>
                      <c:pt idx="10">
                        <c:v>-389.61043557785081</c:v>
                      </c:pt>
                      <c:pt idx="11">
                        <c:v>-389.61043557785081</c:v>
                      </c:pt>
                      <c:pt idx="12">
                        <c:v>-389.61043557785081</c:v>
                      </c:pt>
                      <c:pt idx="13">
                        <c:v>-389.61043557785081</c:v>
                      </c:pt>
                      <c:pt idx="14">
                        <c:v>-389.61043557785081</c:v>
                      </c:pt>
                      <c:pt idx="15">
                        <c:v>-389.61043557785081</c:v>
                      </c:pt>
                      <c:pt idx="16">
                        <c:v>-389.61043557785081</c:v>
                      </c:pt>
                      <c:pt idx="17">
                        <c:v>-389.61043557785081</c:v>
                      </c:pt>
                      <c:pt idx="18">
                        <c:v>-389.61043557785081</c:v>
                      </c:pt>
                      <c:pt idx="19">
                        <c:v>-389.61043557785081</c:v>
                      </c:pt>
                      <c:pt idx="20">
                        <c:v>-389.61043557785081</c:v>
                      </c:pt>
                      <c:pt idx="21">
                        <c:v>-389.61043557785081</c:v>
                      </c:pt>
                      <c:pt idx="22">
                        <c:v>-389.61043557785081</c:v>
                      </c:pt>
                      <c:pt idx="23">
                        <c:v>-389.61043557785081</c:v>
                      </c:pt>
                      <c:pt idx="24">
                        <c:v>-389.61043557785081</c:v>
                      </c:pt>
                      <c:pt idx="25">
                        <c:v>-389.61043557785081</c:v>
                      </c:pt>
                      <c:pt idx="26">
                        <c:v>-389.61043557785081</c:v>
                      </c:pt>
                      <c:pt idx="27">
                        <c:v>-389.61043557785081</c:v>
                      </c:pt>
                      <c:pt idx="28">
                        <c:v>-389.61043557785081</c:v>
                      </c:pt>
                      <c:pt idx="29">
                        <c:v>-389.61043557785081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3A1-45BC-8F59-FDB61B81FAC2}"/>
                  </c:ext>
                </c:extLst>
              </c15:ser>
            </c15:filteredBarSeries>
          </c:ext>
        </c:extLst>
      </c:barChart>
      <c:catAx>
        <c:axId val="5984923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499888"/>
        <c:crosses val="autoZero"/>
        <c:auto val="1"/>
        <c:lblAlgn val="ctr"/>
        <c:lblOffset val="100"/>
        <c:noMultiLvlLbl val="0"/>
      </c:catAx>
      <c:valAx>
        <c:axId val="59849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492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PG&amp;E Figure 6-1 ($Millions): 40% Reduction</a:t>
            </a:r>
            <a:r>
              <a:rPr lang="en-US" baseline="0"/>
              <a:t> in PG&amp;E Income Projections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893109951412348E-2"/>
          <c:y val="0.17199999999999999"/>
          <c:w val="0.91054149167195031"/>
          <c:h val="0.671650043744531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'CCSF_Figures_6&amp;7'!$A$46</c:f>
              <c:strCache>
                <c:ptCount val="1"/>
                <c:pt idx="0">
                  <c:v>Initial Shareholder Trust Contribution</c:v>
                </c:pt>
              </c:strCache>
            </c:strRef>
          </c:tx>
          <c:spPr>
            <a:pattFill prst="pct75">
              <a:fgClr>
                <a:srgbClr val="CC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'CCSF_Figures_6&amp;7'!$C$38:$AF$38</c:f>
              <c:numCache>
                <c:formatCode>0</c:formatCode>
                <c:ptCount val="3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</c:numCache>
            </c:numRef>
          </c:cat>
          <c:val>
            <c:numRef>
              <c:f>'CCSF_Figures_6&amp;7'!$C$46:$AF$46</c:f>
              <c:numCache>
                <c:formatCode>_("$"* #,##0.0_);_("$"* \(#,##0.0\);_("$"* "-"??_);_(@_)</c:formatCode>
                <c:ptCount val="30"/>
                <c:pt idx="0">
                  <c:v>1800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C4-4A18-83DB-9D47660385B6}"/>
            </c:ext>
          </c:extLst>
        </c:ser>
        <c:ser>
          <c:idx val="1"/>
          <c:order val="1"/>
          <c:tx>
            <c:strRef>
              <c:f>'CCSF_Figures_6&amp;7'!$A$47</c:f>
              <c:strCache>
                <c:ptCount val="1"/>
                <c:pt idx="0">
                  <c:v>Additional Shareholder Trust Contributions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numRef>
              <c:f>'CCSF_Figures_6&amp;7'!$C$38:$AF$38</c:f>
              <c:numCache>
                <c:formatCode>0</c:formatCode>
                <c:ptCount val="3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</c:numCache>
            </c:numRef>
          </c:cat>
          <c:val>
            <c:numRef>
              <c:f>'CCSF_Figures_6&amp;7'!$C$47:$AF$47</c:f>
              <c:numCache>
                <c:formatCode>_("$"* #,##0.0_);_("$"* \(#,##0.0\);_("$"* "-"??_);_(@_)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162.37455883145881</c:v>
                </c:pt>
                <c:pt idx="11">
                  <c:v>268.51265019782244</c:v>
                </c:pt>
                <c:pt idx="12">
                  <c:v>295.58833584864846</c:v>
                </c:pt>
                <c:pt idx="13">
                  <c:v>322.33855647142286</c:v>
                </c:pt>
                <c:pt idx="14">
                  <c:v>437.17767063782696</c:v>
                </c:pt>
                <c:pt idx="15">
                  <c:v>466.52955290332011</c:v>
                </c:pt>
                <c:pt idx="16">
                  <c:v>497.67080448682105</c:v>
                </c:pt>
                <c:pt idx="17">
                  <c:v>530.33181073847697</c:v>
                </c:pt>
                <c:pt idx="18">
                  <c:v>564.86810655462136</c:v>
                </c:pt>
                <c:pt idx="19">
                  <c:v>601.38119830263656</c:v>
                </c:pt>
                <c:pt idx="20">
                  <c:v>639.9793660325854</c:v>
                </c:pt>
                <c:pt idx="21">
                  <c:v>680.41268777166192</c:v>
                </c:pt>
                <c:pt idx="22">
                  <c:v>722.83153747965684</c:v>
                </c:pt>
                <c:pt idx="23">
                  <c:v>534.26601138910064</c:v>
                </c:pt>
                <c:pt idx="24">
                  <c:v>189.78282214082799</c:v>
                </c:pt>
                <c:pt idx="25">
                  <c:v>200.69591816093271</c:v>
                </c:pt>
                <c:pt idx="26">
                  <c:v>211.56848892254726</c:v>
                </c:pt>
                <c:pt idx="27">
                  <c:v>223.05330123620524</c:v>
                </c:pt>
                <c:pt idx="28">
                  <c:v>40.999421893424717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C4-4A18-83DB-9D47660385B6}"/>
            </c:ext>
          </c:extLst>
        </c:ser>
        <c:ser>
          <c:idx val="2"/>
          <c:order val="3"/>
          <c:tx>
            <c:strRef>
              <c:f>'CCSF_Figures_6&amp;7'!$A$48</c:f>
              <c:strCache>
                <c:ptCount val="1"/>
                <c:pt idx="0">
                  <c:v>Customer Credits to Ratepayers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'CCSF_Figures_6&amp;7'!$C$38:$AF$38</c:f>
              <c:numCache>
                <c:formatCode>0</c:formatCode>
                <c:ptCount val="3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</c:numCache>
            </c:numRef>
          </c:cat>
          <c:val>
            <c:numRef>
              <c:f>'CCSF_Figures_6&amp;7'!$C$48:$AF$48</c:f>
              <c:numCache>
                <c:formatCode>_("$"* #,##0.0_);_("$"* \(#,##0.0\);_("$"* "-"??_);_(@_)</c:formatCode>
                <c:ptCount val="30"/>
                <c:pt idx="0">
                  <c:v>-186.80213313463253</c:v>
                </c:pt>
                <c:pt idx="1">
                  <c:v>-300.11503539494515</c:v>
                </c:pt>
                <c:pt idx="2">
                  <c:v>-300.11503539494515</c:v>
                </c:pt>
                <c:pt idx="3">
                  <c:v>-389.61043557785081</c:v>
                </c:pt>
                <c:pt idx="4">
                  <c:v>-389.61043557785081</c:v>
                </c:pt>
                <c:pt idx="5">
                  <c:v>-389.61043557785081</c:v>
                </c:pt>
                <c:pt idx="6">
                  <c:v>-5.6118637327933376</c:v>
                </c:pt>
                <c:pt idx="7">
                  <c:v>1.5265566588595902E-16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-168.37352357980129</c:v>
                </c:pt>
                <c:pt idx="12">
                  <c:v>-276.36626445901544</c:v>
                </c:pt>
                <c:pt idx="13">
                  <c:v>-304.19133349258414</c:v>
                </c:pt>
                <c:pt idx="14">
                  <c:v>-332.91281111798594</c:v>
                </c:pt>
                <c:pt idx="15">
                  <c:v>-389.61043557785081</c:v>
                </c:pt>
                <c:pt idx="16">
                  <c:v>-389.61043557785081</c:v>
                </c:pt>
                <c:pt idx="17">
                  <c:v>-389.61043557785081</c:v>
                </c:pt>
                <c:pt idx="18">
                  <c:v>-389.61043557785081</c:v>
                </c:pt>
                <c:pt idx="19">
                  <c:v>-389.61043557785081</c:v>
                </c:pt>
                <c:pt idx="20">
                  <c:v>-389.61043557785081</c:v>
                </c:pt>
                <c:pt idx="21">
                  <c:v>-389.61043557785081</c:v>
                </c:pt>
                <c:pt idx="22">
                  <c:v>-389.61043557785081</c:v>
                </c:pt>
                <c:pt idx="23">
                  <c:v>-389.61043557785081</c:v>
                </c:pt>
                <c:pt idx="24">
                  <c:v>-389.61043557785081</c:v>
                </c:pt>
                <c:pt idx="25">
                  <c:v>-389.61043557785081</c:v>
                </c:pt>
                <c:pt idx="26">
                  <c:v>-389.61043557785081</c:v>
                </c:pt>
                <c:pt idx="27">
                  <c:v>-389.61043557785081</c:v>
                </c:pt>
                <c:pt idx="28">
                  <c:v>-389.61043557785081</c:v>
                </c:pt>
                <c:pt idx="29">
                  <c:v>-389.61043557785081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C4-4A18-83DB-9D4766038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50"/>
        <c:axId val="598492344"/>
        <c:axId val="598499888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'CCSF_Figures_6&amp;7'!$A$49</c15:sqref>
                        </c15:formulaRef>
                      </c:ext>
                    </c:extLst>
                    <c:strCache>
                      <c:ptCount val="1"/>
                      <c:pt idx="0">
                        <c:v>Return on CCT Balance</c:v>
                      </c:pt>
                    </c:strCache>
                  </c:strRef>
                </c:tx>
                <c:spPr>
                  <a:solidFill>
                    <a:schemeClr val="accent3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'CCSF_Figures_6&amp;7'!$C$38:$AF$38</c15:sqref>
                        </c15:formulaRef>
                      </c:ext>
                    </c:extLst>
                    <c:numCache>
                      <c:formatCode>0</c:formatCode>
                      <c:ptCount val="30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  <c:pt idx="5">
                        <c:v>2026</c:v>
                      </c:pt>
                      <c:pt idx="6">
                        <c:v>2027</c:v>
                      </c:pt>
                      <c:pt idx="7">
                        <c:v>2028</c:v>
                      </c:pt>
                      <c:pt idx="8">
                        <c:v>2029</c:v>
                      </c:pt>
                      <c:pt idx="9">
                        <c:v>2030</c:v>
                      </c:pt>
                      <c:pt idx="10">
                        <c:v>2031</c:v>
                      </c:pt>
                      <c:pt idx="11">
                        <c:v>2032</c:v>
                      </c:pt>
                      <c:pt idx="12">
                        <c:v>2033</c:v>
                      </c:pt>
                      <c:pt idx="13">
                        <c:v>2034</c:v>
                      </c:pt>
                      <c:pt idx="14">
                        <c:v>2035</c:v>
                      </c:pt>
                      <c:pt idx="15">
                        <c:v>2036</c:v>
                      </c:pt>
                      <c:pt idx="16">
                        <c:v>2037</c:v>
                      </c:pt>
                      <c:pt idx="17">
                        <c:v>2038</c:v>
                      </c:pt>
                      <c:pt idx="18">
                        <c:v>2039</c:v>
                      </c:pt>
                      <c:pt idx="19">
                        <c:v>2040</c:v>
                      </c:pt>
                      <c:pt idx="20">
                        <c:v>2041</c:v>
                      </c:pt>
                      <c:pt idx="21">
                        <c:v>2042</c:v>
                      </c:pt>
                      <c:pt idx="22">
                        <c:v>2043</c:v>
                      </c:pt>
                      <c:pt idx="23">
                        <c:v>2044</c:v>
                      </c:pt>
                      <c:pt idx="24">
                        <c:v>2045</c:v>
                      </c:pt>
                      <c:pt idx="25">
                        <c:v>2046</c:v>
                      </c:pt>
                      <c:pt idx="26">
                        <c:v>2047</c:v>
                      </c:pt>
                      <c:pt idx="27">
                        <c:v>2048</c:v>
                      </c:pt>
                      <c:pt idx="28">
                        <c:v>2049</c:v>
                      </c:pt>
                      <c:pt idx="29">
                        <c:v>2050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'CCSF_Figures_6&amp;7'!$C$49:$AF$49</c15:sqref>
                        </c15:formulaRef>
                      </c:ext>
                    </c:extLst>
                    <c:numCache>
                      <c:formatCode>_("$"* #,##0.0_);_("$"* \(#,##0.0\);_("$"* "-"??_);_(@_)</c:formatCode>
                      <c:ptCount val="30"/>
                      <c:pt idx="0">
                        <c:v>36.143010470485827</c:v>
                      </c:pt>
                      <c:pt idx="1">
                        <c:v>42.336535045672548</c:v>
                      </c:pt>
                      <c:pt idx="2">
                        <c:v>35.057425033613079</c:v>
                      </c:pt>
                      <c:pt idx="3">
                        <c:v>26.309189885799977</c:v>
                      </c:pt>
                      <c:pt idx="4">
                        <c:v>16.050344670518058</c:v>
                      </c:pt>
                      <c:pt idx="5">
                        <c:v>5.5018117473103514</c:v>
                      </c:pt>
                      <c:pt idx="6">
                        <c:v>7.7057537468934914E-2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5.9989647483424768</c:v>
                      </c:pt>
                      <c:pt idx="12">
                        <c:v>7.8536142611929947</c:v>
                      </c:pt>
                      <c:pt idx="13">
                        <c:v>8.6029976439356748</c:v>
                      </c:pt>
                      <c:pt idx="14">
                        <c:v>10.574254646563066</c:v>
                      </c:pt>
                      <c:pt idx="15">
                        <c:v>13.430971602437257</c:v>
                      </c:pt>
                      <c:pt idx="16">
                        <c:v>16.421944604280643</c:v>
                      </c:pt>
                      <c:pt idx="17">
                        <c:v>20.398195463196409</c:v>
                      </c:pt>
                      <c:pt idx="18">
                        <c:v>25.435480676022831</c:v>
                      </c:pt>
                      <c:pt idx="19">
                        <c:v>31.618148870791956</c:v>
                      </c:pt>
                      <c:pt idx="20">
                        <c:v>39.035892457685051</c:v>
                      </c:pt>
                      <c:pt idx="21">
                        <c:v>47.778936735979215</c:v>
                      </c:pt>
                      <c:pt idx="22">
                        <c:v>57.938649262392708</c:v>
                      </c:pt>
                      <c:pt idx="23">
                        <c:v>66.321816414185761</c:v>
                      </c:pt>
                      <c:pt idx="24">
                        <c:v>67.415631964212963</c:v>
                      </c:pt>
                      <c:pt idx="25">
                        <c:v>63.8306837798144</c:v>
                      </c:pt>
                      <c:pt idx="26">
                        <c:v>60.45209454428575</c:v>
                      </c:pt>
                      <c:pt idx="27">
                        <c:v>57.293763408968822</c:v>
                      </c:pt>
                      <c:pt idx="28">
                        <c:v>51.637996138769161</c:v>
                      </c:pt>
                      <c:pt idx="29">
                        <c:v>42.673249608730778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4C4-4A18-83DB-9D47660385B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'CCSF_Figures_6&amp;7'!$A$50</c15:sqref>
                        </c15:formulaRef>
                      </c:ext>
                    </c:extLst>
                    <c:strCache>
                      <c:ptCount val="1"/>
                      <c:pt idx="0">
                        <c:v>Deduction to Pay Full Fixed Recovery Charge</c:v>
                      </c:pt>
                    </c:strCache>
                  </c:strRef>
                </c:tx>
                <c:spPr>
                  <a:solidFill>
                    <a:schemeClr val="accent1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'CCSF_Figures_6&amp;7'!$C$38:$AF$38</c15:sqref>
                        </c15:formulaRef>
                      </c:ext>
                    </c:extLst>
                    <c:numCache>
                      <c:formatCode>0</c:formatCode>
                      <c:ptCount val="30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  <c:pt idx="5">
                        <c:v>2026</c:v>
                      </c:pt>
                      <c:pt idx="6">
                        <c:v>2027</c:v>
                      </c:pt>
                      <c:pt idx="7">
                        <c:v>2028</c:v>
                      </c:pt>
                      <c:pt idx="8">
                        <c:v>2029</c:v>
                      </c:pt>
                      <c:pt idx="9">
                        <c:v>2030</c:v>
                      </c:pt>
                      <c:pt idx="10">
                        <c:v>2031</c:v>
                      </c:pt>
                      <c:pt idx="11">
                        <c:v>2032</c:v>
                      </c:pt>
                      <c:pt idx="12">
                        <c:v>2033</c:v>
                      </c:pt>
                      <c:pt idx="13">
                        <c:v>2034</c:v>
                      </c:pt>
                      <c:pt idx="14">
                        <c:v>2035</c:v>
                      </c:pt>
                      <c:pt idx="15">
                        <c:v>2036</c:v>
                      </c:pt>
                      <c:pt idx="16">
                        <c:v>2037</c:v>
                      </c:pt>
                      <c:pt idx="17">
                        <c:v>2038</c:v>
                      </c:pt>
                      <c:pt idx="18">
                        <c:v>2039</c:v>
                      </c:pt>
                      <c:pt idx="19">
                        <c:v>2040</c:v>
                      </c:pt>
                      <c:pt idx="20">
                        <c:v>2041</c:v>
                      </c:pt>
                      <c:pt idx="21">
                        <c:v>2042</c:v>
                      </c:pt>
                      <c:pt idx="22">
                        <c:v>2043</c:v>
                      </c:pt>
                      <c:pt idx="23">
                        <c:v>2044</c:v>
                      </c:pt>
                      <c:pt idx="24">
                        <c:v>2045</c:v>
                      </c:pt>
                      <c:pt idx="25">
                        <c:v>2046</c:v>
                      </c:pt>
                      <c:pt idx="26">
                        <c:v>2047</c:v>
                      </c:pt>
                      <c:pt idx="27">
                        <c:v>2048</c:v>
                      </c:pt>
                      <c:pt idx="28">
                        <c:v>2049</c:v>
                      </c:pt>
                      <c:pt idx="29">
                        <c:v>2050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'CCSF_Figures_6&amp;7'!$C$50:$AF$50</c15:sqref>
                        </c15:formulaRef>
                      </c:ext>
                    </c:extLst>
                    <c:numCache>
                      <c:formatCode>_("$"* #,##0.0_);_("$"* \(#,##0.0\);_("$"* "-"??_);_(@_)</c:formatCode>
                      <c:ptCount val="30"/>
                      <c:pt idx="0">
                        <c:v>-186.80213313463253</c:v>
                      </c:pt>
                      <c:pt idx="1">
                        <c:v>-300.11503539494515</c:v>
                      </c:pt>
                      <c:pt idx="2">
                        <c:v>-300.11503539494515</c:v>
                      </c:pt>
                      <c:pt idx="3">
                        <c:v>-389.61043557785081</c:v>
                      </c:pt>
                      <c:pt idx="4">
                        <c:v>-389.61043557785081</c:v>
                      </c:pt>
                      <c:pt idx="5">
                        <c:v>-389.61043557785081</c:v>
                      </c:pt>
                      <c:pt idx="6">
                        <c:v>-389.61043557785081</c:v>
                      </c:pt>
                      <c:pt idx="7">
                        <c:v>-389.61043557785081</c:v>
                      </c:pt>
                      <c:pt idx="8">
                        <c:v>-389.61043557785081</c:v>
                      </c:pt>
                      <c:pt idx="9">
                        <c:v>-389.61043557785081</c:v>
                      </c:pt>
                      <c:pt idx="10">
                        <c:v>-389.61043557785081</c:v>
                      </c:pt>
                      <c:pt idx="11">
                        <c:v>-389.61043557785081</c:v>
                      </c:pt>
                      <c:pt idx="12">
                        <c:v>-389.61043557785081</c:v>
                      </c:pt>
                      <c:pt idx="13">
                        <c:v>-389.61043557785081</c:v>
                      </c:pt>
                      <c:pt idx="14">
                        <c:v>-389.61043557785081</c:v>
                      </c:pt>
                      <c:pt idx="15">
                        <c:v>-389.61043557785081</c:v>
                      </c:pt>
                      <c:pt idx="16">
                        <c:v>-389.61043557785081</c:v>
                      </c:pt>
                      <c:pt idx="17">
                        <c:v>-389.61043557785081</c:v>
                      </c:pt>
                      <c:pt idx="18">
                        <c:v>-389.61043557785081</c:v>
                      </c:pt>
                      <c:pt idx="19">
                        <c:v>-389.61043557785081</c:v>
                      </c:pt>
                      <c:pt idx="20">
                        <c:v>-389.61043557785081</c:v>
                      </c:pt>
                      <c:pt idx="21">
                        <c:v>-389.61043557785081</c:v>
                      </c:pt>
                      <c:pt idx="22">
                        <c:v>-389.61043557785081</c:v>
                      </c:pt>
                      <c:pt idx="23">
                        <c:v>-389.61043557785081</c:v>
                      </c:pt>
                      <c:pt idx="24">
                        <c:v>-389.61043557785081</c:v>
                      </c:pt>
                      <c:pt idx="25">
                        <c:v>-389.61043557785081</c:v>
                      </c:pt>
                      <c:pt idx="26">
                        <c:v>-389.61043557785081</c:v>
                      </c:pt>
                      <c:pt idx="27">
                        <c:v>-389.61043557785081</c:v>
                      </c:pt>
                      <c:pt idx="28">
                        <c:v>-389.61043557785081</c:v>
                      </c:pt>
                      <c:pt idx="29">
                        <c:v>-389.61043557785081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4C4-4A18-83DB-9D47660385B6}"/>
                  </c:ext>
                </c:extLst>
              </c15:ser>
            </c15:filteredBarSeries>
          </c:ext>
        </c:extLst>
      </c:barChart>
      <c:catAx>
        <c:axId val="5984923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499888"/>
        <c:crosses val="autoZero"/>
        <c:auto val="1"/>
        <c:lblAlgn val="ctr"/>
        <c:lblOffset val="100"/>
        <c:noMultiLvlLbl val="0"/>
      </c:catAx>
      <c:valAx>
        <c:axId val="59849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492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9</xdr:row>
      <xdr:rowOff>38100</xdr:rowOff>
    </xdr:from>
    <xdr:to>
      <xdr:col>12</xdr:col>
      <xdr:colOff>471489</xdr:colOff>
      <xdr:row>25</xdr:row>
      <xdr:rowOff>257176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316B1E-BEC2-4487-BB93-4E241A3ED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0.25931</cdr:x>
      <cdr:y>0.81922</cdr:y>
    </cdr:from>
    <cdr:to>
      <cdr:x>0.28589</cdr:x>
      <cdr:y>0.92718</cdr:y>
    </cdr:to>
    <cdr:pic>
      <cdr:nvPicPr>
        <cdr:cNvPr id="5" name="Graphic 1" descr="Chevron arrows RTL">
          <a:extLst xmlns:a="http://schemas.openxmlformats.org/drawingml/2006/main">
            <a:ext uri="{FF2B5EF4-FFF2-40B4-BE49-F238E27FC236}">
              <a16:creationId xmlns:a16="http://schemas.microsoft.com/office/drawing/2014/main" id="{ED607DDF-900B-4C1F-BE18-18EF6BC1925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1879835" y="2750223"/>
          <a:ext cx="352425" cy="20049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0.28823</cdr:x>
      <cdr:y>0.81797</cdr:y>
    </cdr:from>
    <cdr:to>
      <cdr:x>0.31481</cdr:x>
      <cdr:y>0.92593</cdr:y>
    </cdr:to>
    <cdr:pic>
      <cdr:nvPicPr>
        <cdr:cNvPr id="6" name="Graphic 1" descr="Chevron arrows RTL">
          <a:extLst xmlns:a="http://schemas.openxmlformats.org/drawingml/2006/main">
            <a:ext uri="{FF2B5EF4-FFF2-40B4-BE49-F238E27FC236}">
              <a16:creationId xmlns:a16="http://schemas.microsoft.com/office/drawing/2014/main" id="{92A23F48-30DC-4FE4-9F46-A005A49D2CE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2097997" y="2746140"/>
          <a:ext cx="352425" cy="20049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0.31644</cdr:x>
      <cdr:y>0.81588</cdr:y>
    </cdr:from>
    <cdr:to>
      <cdr:x>0.34302</cdr:x>
      <cdr:y>0.92384</cdr:y>
    </cdr:to>
    <cdr:pic>
      <cdr:nvPicPr>
        <cdr:cNvPr id="7" name="Graphic 1" descr="Chevron arrows RTL">
          <a:extLst xmlns:a="http://schemas.openxmlformats.org/drawingml/2006/main">
            <a:ext uri="{FF2B5EF4-FFF2-40B4-BE49-F238E27FC236}">
              <a16:creationId xmlns:a16="http://schemas.microsoft.com/office/drawing/2014/main" id="{C7B0378F-327E-4B6F-90C1-5D8163DEC5E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2310778" y="2739337"/>
          <a:ext cx="352425" cy="200495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270782</xdr:colOff>
      <xdr:row>34</xdr:row>
      <xdr:rowOff>34016</xdr:rowOff>
    </xdr:from>
    <xdr:to>
      <xdr:col>19</xdr:col>
      <xdr:colOff>361951</xdr:colOff>
      <xdr:row>58</xdr:row>
      <xdr:rowOff>102054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992EE8-1474-4F02-9346-9A0EA7923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382361</xdr:colOff>
      <xdr:row>32</xdr:row>
      <xdr:rowOff>61232</xdr:rowOff>
    </xdr:from>
    <xdr:to>
      <xdr:col>7</xdr:col>
      <xdr:colOff>217716</xdr:colOff>
      <xdr:row>58</xdr:row>
      <xdr:rowOff>128589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936C92E-A6CC-4CF8-969F-F7E62C8BF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0.54178</cdr:x>
      <cdr:y>0.16878</cdr:y>
    </cdr:from>
    <cdr:to>
      <cdr:x>0.54178</cdr:x>
      <cdr:y>0.8613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EBB417F2-5123-4C79-BF48-1DB72F0D113B}"/>
            </a:ext>
          </a:extLst>
        </cdr:cNvPr>
        <cdr:cNvCxnSpPr/>
      </cdr:nvCxnSpPr>
      <cdr:spPr>
        <a:xfrm xmlns:a="http://schemas.openxmlformats.org/drawingml/2006/main">
          <a:off x="4322989" y="805543"/>
          <a:ext cx="0" cy="3305175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bg2">
              <a:lumMod val="50000"/>
            </a:schemeClr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0.54894</cdr:x>
      <cdr:y>0.32046</cdr:y>
    </cdr:from>
    <cdr:to>
      <cdr:x>0.84618</cdr:x>
      <cdr:y>0.45617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93401DD3-016F-4F87-92DC-C93E6315B3E0}"/>
            </a:ext>
          </a:extLst>
        </cdr:cNvPr>
        <cdr:cNvSpPr txBox="1"/>
      </cdr:nvSpPr>
      <cdr:spPr>
        <a:xfrm xmlns:a="http://schemas.openxmlformats.org/drawingml/2006/main">
          <a:off x="4380138" y="1529443"/>
          <a:ext cx="2371726" cy="6477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chemeClr val="bg2">
              <a:lumMod val="50000"/>
            </a:schemeClr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bg2">
                  <a:lumMod val="50000"/>
                </a:schemeClr>
              </a:solidFill>
            </a:rPr>
            <a:t>PG&amp;E Capped Shareholder Obligation Ceases at 2035, Ratepayer Obligations Continue</a:t>
          </a:r>
          <a:r>
            <a:rPr lang="en-US" sz="1100" b="1" baseline="0">
              <a:solidFill>
                <a:schemeClr val="bg2">
                  <a:lumMod val="50000"/>
                </a:schemeClr>
              </a:solidFill>
            </a:rPr>
            <a:t> thru 2050</a:t>
          </a:r>
          <a:endParaRPr lang="en-US" sz="1100" b="1">
            <a:solidFill>
              <a:schemeClr val="bg2">
                <a:lumMod val="50000"/>
              </a:schemeClr>
            </a:solidFill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202405</xdr:colOff>
      <xdr:row>11</xdr:row>
      <xdr:rowOff>95250</xdr:rowOff>
    </xdr:from>
    <xdr:to>
      <xdr:col>19</xdr:col>
      <xdr:colOff>392904</xdr:colOff>
      <xdr:row>39</xdr:row>
      <xdr:rowOff>130969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7DC8BD-A86E-456B-8516-78991E4611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133349</xdr:colOff>
      <xdr:row>18</xdr:row>
      <xdr:rowOff>82550</xdr:rowOff>
    </xdr:from>
    <xdr:to>
      <xdr:col>26</xdr:col>
      <xdr:colOff>402166</xdr:colOff>
      <xdr:row>42</xdr:row>
      <xdr:rowOff>44450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5E29F0F-FFBC-46D6-A388-228BF2091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58</xdr:row>
      <xdr:rowOff>133350</xdr:rowOff>
    </xdr:from>
    <xdr:to>
      <xdr:col>7</xdr:col>
      <xdr:colOff>314326</xdr:colOff>
      <xdr:row>75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97D59E-EF55-4C34-9A92-D2FD78A11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76</xdr:row>
      <xdr:rowOff>9525</xdr:rowOff>
    </xdr:from>
    <xdr:to>
      <xdr:col>7</xdr:col>
      <xdr:colOff>314326</xdr:colOff>
      <xdr:row>93</xdr:row>
      <xdr:rowOff>35433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A41FF6-4446-4607-A545-0B4185B969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276225</xdr:colOff>
      <xdr:row>93</xdr:row>
      <xdr:rowOff>76200</xdr:rowOff>
    </xdr:from>
    <xdr:to>
      <xdr:col>7</xdr:col>
      <xdr:colOff>314326</xdr:colOff>
      <xdr:row>110</xdr:row>
      <xdr:rowOff>102108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7E04A83-2E4C-4C97-94A4-0B18874FC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276225</xdr:colOff>
      <xdr:row>110</xdr:row>
      <xdr:rowOff>123825</xdr:rowOff>
    </xdr:from>
    <xdr:to>
      <xdr:col>7</xdr:col>
      <xdr:colOff>314326</xdr:colOff>
      <xdr:row>127</xdr:row>
      <xdr:rowOff>149733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A86575-AA9B-4EC2-A541-9719A0EFD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276225</xdr:colOff>
      <xdr:row>131</xdr:row>
      <xdr:rowOff>66675</xdr:rowOff>
    </xdr:from>
    <xdr:to>
      <xdr:col>7</xdr:col>
      <xdr:colOff>314326</xdr:colOff>
      <xdr:row>148</xdr:row>
      <xdr:rowOff>92583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CDABB80-B165-4B0D-BDB7-CDCF18659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0.25714</cdr:x>
      <cdr:y>0.82158</cdr:y>
    </cdr:from>
    <cdr:to>
      <cdr:x>0.28372</cdr:x>
      <cdr:y>0.92954</cdr:y>
    </cdr:to>
    <cdr:pic>
      <cdr:nvPicPr>
        <cdr:cNvPr id="5" name="Graphic 4" descr="Chevron arrows RTL">
          <a:extLst xmlns:a="http://schemas.openxmlformats.org/drawingml/2006/main">
            <a:ext uri="{FF2B5EF4-FFF2-40B4-BE49-F238E27FC236}">
              <a16:creationId xmlns:a16="http://schemas.microsoft.com/office/drawing/2014/main" id="{2E6DDB52-D1FD-41FE-B07A-FAB4D011E31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1863471" y="2757931"/>
          <a:ext cx="352425" cy="20049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0.95792</cdr:x>
      <cdr:y>0.82255</cdr:y>
    </cdr:from>
    <cdr:to>
      <cdr:x>0.9845</cdr:x>
      <cdr:y>0.93051</cdr:y>
    </cdr:to>
    <cdr:pic>
      <cdr:nvPicPr>
        <cdr:cNvPr id="7" name="Graphic 1" descr="Chevron arrows RTL">
          <a:extLst xmlns:a="http://schemas.openxmlformats.org/drawingml/2006/main">
            <a:ext uri="{FF2B5EF4-FFF2-40B4-BE49-F238E27FC236}">
              <a16:creationId xmlns:a16="http://schemas.microsoft.com/office/drawing/2014/main" id="{780DC95D-B6D6-4D7F-9B8F-9979F3B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7149105" y="2761108"/>
          <a:ext cx="352425" cy="20049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0.28817</cdr:x>
      <cdr:y>0.82005</cdr:y>
    </cdr:from>
    <cdr:to>
      <cdr:x>0.31475</cdr:x>
      <cdr:y>0.92801</cdr:y>
    </cdr:to>
    <cdr:pic>
      <cdr:nvPicPr>
        <cdr:cNvPr id="9" name="Graphic 1" descr="Chevron arrows RTL">
          <a:extLst xmlns:a="http://schemas.openxmlformats.org/drawingml/2006/main">
            <a:ext uri="{FF2B5EF4-FFF2-40B4-BE49-F238E27FC236}">
              <a16:creationId xmlns:a16="http://schemas.microsoft.com/office/drawing/2014/main" id="{4D4D0094-21E6-40A8-98A0-33153AAE22D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2097549" y="2752943"/>
          <a:ext cx="352425" cy="200495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0.259</cdr:x>
      <cdr:y>0.82547</cdr:y>
    </cdr:from>
    <cdr:to>
      <cdr:x>0.28558</cdr:x>
      <cdr:y>0.93343</cdr:y>
    </cdr:to>
    <cdr:pic>
      <cdr:nvPicPr>
        <cdr:cNvPr id="9" name="Graphic 1" descr="Chevron arrows RTL">
          <a:extLst xmlns:a="http://schemas.openxmlformats.org/drawingml/2006/main">
            <a:ext uri="{FF2B5EF4-FFF2-40B4-BE49-F238E27FC236}">
              <a16:creationId xmlns:a16="http://schemas.microsoft.com/office/drawing/2014/main" id="{5DE89CF3-12BD-4211-A914-A9AC97D0898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1877518" y="2770633"/>
          <a:ext cx="352425" cy="20049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0.28792</cdr:x>
      <cdr:y>0.82422</cdr:y>
    </cdr:from>
    <cdr:to>
      <cdr:x>0.31451</cdr:x>
      <cdr:y>0.93218</cdr:y>
    </cdr:to>
    <cdr:pic>
      <cdr:nvPicPr>
        <cdr:cNvPr id="10" name="Graphic 1" descr="Chevron arrows RTL">
          <a:extLst xmlns:a="http://schemas.openxmlformats.org/drawingml/2006/main">
            <a:ext uri="{FF2B5EF4-FFF2-40B4-BE49-F238E27FC236}">
              <a16:creationId xmlns:a16="http://schemas.microsoft.com/office/drawing/2014/main" id="{C6058A9E-AC7D-40F4-9E47-0F9B369A07B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2095680" y="2766550"/>
          <a:ext cx="352425" cy="20049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0.31613</cdr:x>
      <cdr:y>0.82213</cdr:y>
    </cdr:from>
    <cdr:to>
      <cdr:x>0.34272</cdr:x>
      <cdr:y>0.93009</cdr:y>
    </cdr:to>
    <cdr:pic>
      <cdr:nvPicPr>
        <cdr:cNvPr id="11" name="Graphic 1" descr="Chevron arrows RTL">
          <a:extLst xmlns:a="http://schemas.openxmlformats.org/drawingml/2006/main">
            <a:ext uri="{FF2B5EF4-FFF2-40B4-BE49-F238E27FC236}">
              <a16:creationId xmlns:a16="http://schemas.microsoft.com/office/drawing/2014/main" id="{812F109D-6223-4F50-BCA3-A1F2EFF959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2308461" y="2759747"/>
          <a:ext cx="352425" cy="20049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0.345</cdr:x>
      <cdr:y>0.82213</cdr:y>
    </cdr:from>
    <cdr:to>
      <cdr:x>0.37158</cdr:x>
      <cdr:y>0.93009</cdr:y>
    </cdr:to>
    <cdr:pic>
      <cdr:nvPicPr>
        <cdr:cNvPr id="12" name="Graphic 1" descr="Chevron arrows RTL">
          <a:extLst xmlns:a="http://schemas.openxmlformats.org/drawingml/2006/main">
            <a:ext uri="{FF2B5EF4-FFF2-40B4-BE49-F238E27FC236}">
              <a16:creationId xmlns:a16="http://schemas.microsoft.com/office/drawing/2014/main" id="{840C5608-3489-4CF2-8E98-7F6E9839563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2526174" y="2759748"/>
          <a:ext cx="352425" cy="200495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0.26021</cdr:x>
      <cdr:y>0.79838</cdr:y>
    </cdr:from>
    <cdr:to>
      <cdr:x>0.28679</cdr:x>
      <cdr:y>0.90633</cdr:y>
    </cdr:to>
    <cdr:pic>
      <cdr:nvPicPr>
        <cdr:cNvPr id="11" name="Graphic 1" descr="Chevron arrows RTL">
          <a:extLst xmlns:a="http://schemas.openxmlformats.org/drawingml/2006/main">
            <a:ext uri="{FF2B5EF4-FFF2-40B4-BE49-F238E27FC236}">
              <a16:creationId xmlns:a16="http://schemas.microsoft.com/office/drawing/2014/main" id="{21F8792B-0D4D-408F-861C-07CC630FE45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1886638" y="2682187"/>
          <a:ext cx="352425" cy="20049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0.28913</cdr:x>
      <cdr:y>0.79712</cdr:y>
    </cdr:from>
    <cdr:to>
      <cdr:x>0.31571</cdr:x>
      <cdr:y>0.90508</cdr:y>
    </cdr:to>
    <cdr:pic>
      <cdr:nvPicPr>
        <cdr:cNvPr id="12" name="Graphic 1" descr="Chevron arrows RTL">
          <a:extLst xmlns:a="http://schemas.openxmlformats.org/drawingml/2006/main">
            <a:ext uri="{FF2B5EF4-FFF2-40B4-BE49-F238E27FC236}">
              <a16:creationId xmlns:a16="http://schemas.microsoft.com/office/drawing/2014/main" id="{3D05E0EB-27E6-4F96-91C6-A0F6E515AF5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2104800" y="2678104"/>
          <a:ext cx="352425" cy="20049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0.31734</cdr:x>
      <cdr:y>0.79504</cdr:y>
    </cdr:from>
    <cdr:to>
      <cdr:x>0.34393</cdr:x>
      <cdr:y>0.903</cdr:y>
    </cdr:to>
    <cdr:pic>
      <cdr:nvPicPr>
        <cdr:cNvPr id="13" name="Graphic 1" descr="Chevron arrows RTL">
          <a:extLst xmlns:a="http://schemas.openxmlformats.org/drawingml/2006/main">
            <a:ext uri="{FF2B5EF4-FFF2-40B4-BE49-F238E27FC236}">
              <a16:creationId xmlns:a16="http://schemas.microsoft.com/office/drawing/2014/main" id="{B3FA3C98-789D-4A31-9B61-D0002427238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2317581" y="2671301"/>
          <a:ext cx="352425" cy="20049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0.34621</cdr:x>
      <cdr:y>0.79504</cdr:y>
    </cdr:from>
    <cdr:to>
      <cdr:x>0.37279</cdr:x>
      <cdr:y>0.903</cdr:y>
    </cdr:to>
    <cdr:pic>
      <cdr:nvPicPr>
        <cdr:cNvPr id="14" name="Graphic 1" descr="Chevron arrows RTL">
          <a:extLst xmlns:a="http://schemas.openxmlformats.org/drawingml/2006/main">
            <a:ext uri="{FF2B5EF4-FFF2-40B4-BE49-F238E27FC236}">
              <a16:creationId xmlns:a16="http://schemas.microsoft.com/office/drawing/2014/main" id="{7064E81B-922C-4ABD-95EC-C66B4B7B4A1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2535294" y="2671302"/>
          <a:ext cx="352425" cy="20049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0.37747</cdr:x>
      <cdr:y>0.79629</cdr:y>
    </cdr:from>
    <cdr:to>
      <cdr:x>0.40406</cdr:x>
      <cdr:y>0.90425</cdr:y>
    </cdr:to>
    <cdr:pic>
      <cdr:nvPicPr>
        <cdr:cNvPr id="15" name="Graphic 1" descr="Chevron arrows RTL">
          <a:extLst xmlns:a="http://schemas.openxmlformats.org/drawingml/2006/main">
            <a:ext uri="{FF2B5EF4-FFF2-40B4-BE49-F238E27FC236}">
              <a16:creationId xmlns:a16="http://schemas.microsoft.com/office/drawing/2014/main" id="{E1C2A6E4-655B-46A0-9FF3-54619FAB361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2771103" y="2675383"/>
          <a:ext cx="352425" cy="20049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0.4064</cdr:x>
      <cdr:y>0.79504</cdr:y>
    </cdr:from>
    <cdr:to>
      <cdr:x>0.43298</cdr:x>
      <cdr:y>0.903</cdr:y>
    </cdr:to>
    <cdr:pic>
      <cdr:nvPicPr>
        <cdr:cNvPr id="16" name="Graphic 1" descr="Chevron arrows RTL">
          <a:extLst xmlns:a="http://schemas.openxmlformats.org/drawingml/2006/main">
            <a:ext uri="{FF2B5EF4-FFF2-40B4-BE49-F238E27FC236}">
              <a16:creationId xmlns:a16="http://schemas.microsoft.com/office/drawing/2014/main" id="{A2C4F3B2-E638-4E24-AC9B-0D60058B276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2989265" y="2671300"/>
          <a:ext cx="352425" cy="20049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0.43461</cdr:x>
      <cdr:y>0.79296</cdr:y>
    </cdr:from>
    <cdr:to>
      <cdr:x>0.46119</cdr:x>
      <cdr:y>0.90092</cdr:y>
    </cdr:to>
    <cdr:pic>
      <cdr:nvPicPr>
        <cdr:cNvPr id="17" name="Graphic 1" descr="Chevron arrows RTL">
          <a:extLst xmlns:a="http://schemas.openxmlformats.org/drawingml/2006/main">
            <a:ext uri="{FF2B5EF4-FFF2-40B4-BE49-F238E27FC236}">
              <a16:creationId xmlns:a16="http://schemas.microsoft.com/office/drawing/2014/main" id="{98D72B28-2149-4940-98ED-ACA49721E65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3202046" y="2664497"/>
          <a:ext cx="352425" cy="20049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0.46347</cdr:x>
      <cdr:y>0.79296</cdr:y>
    </cdr:from>
    <cdr:to>
      <cdr:x>0.49006</cdr:x>
      <cdr:y>0.90092</cdr:y>
    </cdr:to>
    <cdr:pic>
      <cdr:nvPicPr>
        <cdr:cNvPr id="18" name="Graphic 1" descr="Chevron arrows RTL">
          <a:extLst xmlns:a="http://schemas.openxmlformats.org/drawingml/2006/main">
            <a:ext uri="{FF2B5EF4-FFF2-40B4-BE49-F238E27FC236}">
              <a16:creationId xmlns:a16="http://schemas.microsoft.com/office/drawing/2014/main" id="{20F07112-C2CB-4376-9450-FDC480AFAF6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3419759" y="2664498"/>
          <a:ext cx="352425" cy="20049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0.49564</cdr:x>
      <cdr:y>0.79296</cdr:y>
    </cdr:from>
    <cdr:to>
      <cdr:x>0.52222</cdr:x>
      <cdr:y>0.90092</cdr:y>
    </cdr:to>
    <cdr:pic>
      <cdr:nvPicPr>
        <cdr:cNvPr id="19" name="Graphic 1" descr="Chevron arrows RTL">
          <a:extLst xmlns:a="http://schemas.openxmlformats.org/drawingml/2006/main">
            <a:ext uri="{FF2B5EF4-FFF2-40B4-BE49-F238E27FC236}">
              <a16:creationId xmlns:a16="http://schemas.microsoft.com/office/drawing/2014/main" id="{C7AE14CA-B64A-4CD2-967F-90BFFEE84E6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3662371" y="2664497"/>
          <a:ext cx="352425" cy="200495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Securitization_DR_Misc_Chapters%203_6_7_UPDATED08-07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CSF_30_UPDATED08-07-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CSF_40_UPDATED08-07-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CSF_20_UPDATED08-07-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CSF_26-27_UPDATED08-07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3-2"/>
      <sheetName val="Table 6-1"/>
      <sheetName val="Table 6-2"/>
      <sheetName val="Table 6-3"/>
      <sheetName val="Table 7-1"/>
      <sheetName val="Table 7-2"/>
      <sheetName val="Table 7-3"/>
      <sheetName val="Taxable Income Forecast"/>
      <sheetName val="Collection Lag"/>
      <sheetName val="Pricing"/>
      <sheetName val="Print 3-2"/>
      <sheetName val="Print_6-1"/>
      <sheetName val="Print_6-2"/>
      <sheetName val="Print_6-3"/>
      <sheetName val="Print_7-1"/>
      <sheetName val="Print_7-2"/>
      <sheetName val="Print_7-3"/>
    </sheetNames>
    <sheetDataSet>
      <sheetData sheetId="0"/>
      <sheetData sheetId="1"/>
      <sheetData sheetId="2">
        <row r="7">
          <cell r="D7">
            <v>-20599.161553780759</v>
          </cell>
          <cell r="E7">
            <v>-1324.5441026827157</v>
          </cell>
          <cell r="F7">
            <v>-166.24919191295024</v>
          </cell>
          <cell r="G7">
            <v>1588.1296796893023</v>
          </cell>
          <cell r="H7">
            <v>1935.9125362298423</v>
          </cell>
          <cell r="I7">
            <v>2109.432666810435</v>
          </cell>
          <cell r="J7">
            <v>2355.3161761197489</v>
          </cell>
          <cell r="K7">
            <v>2622.9878386211394</v>
          </cell>
          <cell r="L7">
            <v>2913.4203557214896</v>
          </cell>
          <cell r="M7">
            <v>3220.9033299193152</v>
          </cell>
          <cell r="N7">
            <v>3561.570726575555</v>
          </cell>
          <cell r="O7">
            <v>3796.5018317924014</v>
          </cell>
          <cell r="P7">
            <v>4058.3640258702385</v>
          </cell>
          <cell r="Q7">
            <v>4334.9809649487288</v>
          </cell>
          <cell r="R7">
            <v>4627.2239459445418</v>
          </cell>
          <cell r="S7">
            <v>5452.1310258324856</v>
          </cell>
          <cell r="T7">
            <v>5754.0465965050698</v>
          </cell>
          <cell r="U7">
            <v>6051.8123733380007</v>
          </cell>
          <cell r="V7">
            <v>6361.7355749454691</v>
          </cell>
          <cell r="W7">
            <v>6687.1364393129306</v>
          </cell>
          <cell r="X7">
            <v>7028.7877195169012</v>
          </cell>
          <cell r="Y7">
            <v>7387.5007642588189</v>
          </cell>
          <cell r="Z7">
            <v>7762.7079119068585</v>
          </cell>
          <cell r="AA7">
            <v>8155.4288956604832</v>
          </cell>
          <cell r="AB7">
            <v>8566.2182459214164</v>
          </cell>
          <cell r="AC7">
            <v>8996.012051910322</v>
          </cell>
          <cell r="AD7">
            <v>9447.4073458354651</v>
          </cell>
          <cell r="AE7">
            <v>9921.7728444260993</v>
          </cell>
          <cell r="AF7">
            <v>10420.375994012369</v>
          </cell>
          <cell r="AG7">
            <v>10944.0367315726</v>
          </cell>
          <cell r="AH7">
            <v>11494.0103074133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-1588.1296796893023</v>
          </cell>
          <cell r="H9">
            <v>-1935.9125362298423</v>
          </cell>
          <cell r="I9">
            <v>-1720.7979175292032</v>
          </cell>
          <cell r="J9">
            <v>-216.79918655165261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5461.6393200000002</v>
          </cell>
          <cell r="E10">
            <v>5461.6393200000002</v>
          </cell>
          <cell r="F10">
            <v>5461.6393200000002</v>
          </cell>
          <cell r="G10">
            <v>3873.5096403106982</v>
          </cell>
          <cell r="H10">
            <v>1937.5971040808558</v>
          </cell>
          <cell r="I10">
            <v>216.79918655165261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-1667.4537543441465</v>
          </cell>
          <cell r="K12">
            <v>-2098.3902708969117</v>
          </cell>
          <cell r="L12">
            <v>-2330.7362845771918</v>
          </cell>
          <cell r="M12">
            <v>-2576.7226639354521</v>
          </cell>
          <cell r="N12">
            <v>-2849.2565812604444</v>
          </cell>
          <cell r="O12">
            <v>-3037.2014654339214</v>
          </cell>
          <cell r="P12">
            <v>-3246.6912206961911</v>
          </cell>
          <cell r="Q12">
            <v>-3467.9847719589834</v>
          </cell>
          <cell r="R12">
            <v>-2960.5629868967553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24235</v>
          </cell>
          <cell r="E13">
            <v>24235</v>
          </cell>
          <cell r="F13">
            <v>24235</v>
          </cell>
          <cell r="G13">
            <v>24235</v>
          </cell>
          <cell r="H13">
            <v>24235</v>
          </cell>
          <cell r="I13">
            <v>24235</v>
          </cell>
          <cell r="J13">
            <v>22567.546245655853</v>
          </cell>
          <cell r="K13">
            <v>20469.155974758942</v>
          </cell>
          <cell r="L13">
            <v>18138.419690181749</v>
          </cell>
          <cell r="M13">
            <v>15561.697026246296</v>
          </cell>
          <cell r="N13">
            <v>12712.440444985852</v>
          </cell>
          <cell r="O13">
            <v>9675.2389795519302</v>
          </cell>
          <cell r="P13">
            <v>6428.5477588557387</v>
          </cell>
          <cell r="Q13">
            <v>2960.5629868967553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6">
          <cell r="D16">
            <v>-25868.277739482168</v>
          </cell>
          <cell r="E16">
            <v>-1679.0451146826831</v>
          </cell>
          <cell r="F16">
            <v>-523.97331137729111</v>
          </cell>
          <cell r="G16">
            <v>1023.9572647095306</v>
          </cell>
          <cell r="H16">
            <v>1357.383366642533</v>
          </cell>
          <cell r="I16">
            <v>1495.5004420653017</v>
          </cell>
          <cell r="J16">
            <v>1704.2944823557432</v>
          </cell>
          <cell r="K16">
            <v>1933.4574130069391</v>
          </cell>
          <cell r="L16">
            <v>2184.439622741867</v>
          </cell>
          <cell r="M16">
            <v>2452.3704823444059</v>
          </cell>
          <cell r="N16">
            <v>2908.9701163836876</v>
          </cell>
          <cell r="O16">
            <v>3085.3051458861451</v>
          </cell>
          <cell r="P16">
            <v>3285.641460463874</v>
          </cell>
          <cell r="Q16">
            <v>3497.6562260672513</v>
          </cell>
          <cell r="R16">
            <v>3722.0669249141947</v>
          </cell>
          <cell r="S16">
            <v>3956.4292044499225</v>
          </cell>
          <cell r="T16">
            <v>4183.559684053379</v>
          </cell>
          <cell r="U16">
            <v>4402.8011152637237</v>
          </cell>
          <cell r="V16">
            <v>4630.2737539674799</v>
          </cell>
          <cell r="W16">
            <v>4869.1015272860413</v>
          </cell>
          <cell r="X16">
            <v>5119.8510618886667</v>
          </cell>
          <cell r="Y16">
            <v>5383.1172737491743</v>
          </cell>
          <cell r="Z16">
            <v>5658.1052468717362</v>
          </cell>
          <cell r="AA16">
            <v>5945.5960973736037</v>
          </cell>
          <cell r="AB16">
            <v>6245.8938077201938</v>
          </cell>
          <cell r="AC16">
            <v>6559.6713917990382</v>
          </cell>
          <cell r="AD16">
            <v>6889.2496527186158</v>
          </cell>
          <cell r="AE16">
            <v>7235.7072666534068</v>
          </cell>
          <cell r="AF16">
            <v>7600.00713735104</v>
          </cell>
          <cell r="AG16">
            <v>7982.6494320782049</v>
          </cell>
          <cell r="AH16">
            <v>8384.5536429441872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-1023.9572647095306</v>
          </cell>
          <cell r="H18">
            <v>-887.01288729046951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1910.9701520000001</v>
          </cell>
          <cell r="E19">
            <v>1910.9701520000001</v>
          </cell>
          <cell r="F19">
            <v>1910.9701520000001</v>
          </cell>
          <cell r="G19">
            <v>887.01288729046951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-470.37047935206351</v>
          </cell>
          <cell r="I21">
            <v>-1495.5004420653017</v>
          </cell>
          <cell r="J21">
            <v>-1704.2944823557432</v>
          </cell>
          <cell r="K21">
            <v>-1933.4574130069391</v>
          </cell>
          <cell r="L21">
            <v>-2184.439622741867</v>
          </cell>
          <cell r="M21">
            <v>-2452.3704823444059</v>
          </cell>
          <cell r="N21">
            <v>-2908.9701163836876</v>
          </cell>
          <cell r="O21">
            <v>-3085.3051458861451</v>
          </cell>
          <cell r="P21">
            <v>-3285.641460463874</v>
          </cell>
          <cell r="Q21">
            <v>-3497.6562260672513</v>
          </cell>
          <cell r="R21">
            <v>-3722.0669249141947</v>
          </cell>
          <cell r="S21">
            <v>-1551.92720441853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28292</v>
          </cell>
          <cell r="E22">
            <v>28292</v>
          </cell>
          <cell r="F22">
            <v>28292</v>
          </cell>
          <cell r="G22">
            <v>28292</v>
          </cell>
          <cell r="H22">
            <v>27821.629520647937</v>
          </cell>
          <cell r="I22">
            <v>26326.129078582635</v>
          </cell>
          <cell r="J22">
            <v>24621.83459622689</v>
          </cell>
          <cell r="K22">
            <v>22688.377183219953</v>
          </cell>
          <cell r="L22">
            <v>20503.937560478087</v>
          </cell>
          <cell r="M22">
            <v>18051.567078133681</v>
          </cell>
          <cell r="N22">
            <v>15142.596961749994</v>
          </cell>
          <cell r="O22">
            <v>12057.291815863849</v>
          </cell>
          <cell r="P22">
            <v>8771.6503553999755</v>
          </cell>
          <cell r="Q22">
            <v>5273.9941293327247</v>
          </cell>
          <cell r="R22">
            <v>1551.92720441853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41.58075037472242</v>
          </cell>
          <cell r="I24">
            <v>132.20223907857269</v>
          </cell>
          <cell r="J24">
            <v>500.82492065251847</v>
          </cell>
          <cell r="K24">
            <v>611.57959219816485</v>
          </cell>
          <cell r="L24">
            <v>682.55908241159136</v>
          </cell>
          <cell r="M24">
            <v>757.90131006569038</v>
          </cell>
          <cell r="N24">
            <v>855.49684035301129</v>
          </cell>
          <cell r="O24">
            <v>910.55328263745878</v>
          </cell>
          <cell r="P24">
            <v>972.25586145120656</v>
          </cell>
          <cell r="Q24">
            <v>1037.4696124957316</v>
          </cell>
          <cell r="R24">
            <v>950.74894341073343</v>
          </cell>
          <cell r="S24">
            <v>137.19036487059807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</sheetData>
      <sheetData sheetId="3">
        <row r="17">
          <cell r="E17">
            <v>2.8687500000000004</v>
          </cell>
          <cell r="F17">
            <v>3.8250000000000002</v>
          </cell>
          <cell r="G17">
            <v>3.8250000000000002</v>
          </cell>
          <cell r="H17">
            <v>3.8250000000000002</v>
          </cell>
          <cell r="I17">
            <v>3.8250000000000002</v>
          </cell>
          <cell r="J17">
            <v>3.8250000000000002</v>
          </cell>
          <cell r="K17">
            <v>3.8250000000000002</v>
          </cell>
          <cell r="L17">
            <v>3.8250000000000002</v>
          </cell>
          <cell r="M17">
            <v>3.8250000000000002</v>
          </cell>
          <cell r="N17">
            <v>3.8250000000000002</v>
          </cell>
          <cell r="O17">
            <v>3.8250000000000002</v>
          </cell>
          <cell r="P17">
            <v>3.8250000000000002</v>
          </cell>
          <cell r="Q17">
            <v>3.8250000000000002</v>
          </cell>
          <cell r="R17">
            <v>3.8250000000000002</v>
          </cell>
          <cell r="S17">
            <v>3.8250000000000002</v>
          </cell>
          <cell r="T17">
            <v>3.8250000000000002</v>
          </cell>
          <cell r="U17">
            <v>3.8250000000000002</v>
          </cell>
          <cell r="V17">
            <v>3.8250000000000002</v>
          </cell>
          <cell r="W17">
            <v>3.8250000000000002</v>
          </cell>
          <cell r="X17">
            <v>3.8250000000000002</v>
          </cell>
          <cell r="Y17">
            <v>3.8250000000000002</v>
          </cell>
          <cell r="Z17">
            <v>3.8250000000000002</v>
          </cell>
          <cell r="AA17">
            <v>3.8250000000000002</v>
          </cell>
          <cell r="AB17">
            <v>3.8250000000000002</v>
          </cell>
          <cell r="AC17">
            <v>3.8250000000000002</v>
          </cell>
          <cell r="AD17">
            <v>3.8250000000000002</v>
          </cell>
          <cell r="AE17">
            <v>3.8250000000000002</v>
          </cell>
          <cell r="AF17">
            <v>3.8250000000000002</v>
          </cell>
          <cell r="AG17">
            <v>3.8250000000000002</v>
          </cell>
          <cell r="AH17">
            <v>3.8250000000000002</v>
          </cell>
        </row>
        <row r="18">
          <cell r="E18">
            <v>0.16874999999999998</v>
          </cell>
          <cell r="F18">
            <v>0.22500000000000001</v>
          </cell>
          <cell r="G18">
            <v>0.22500000000000001</v>
          </cell>
          <cell r="H18">
            <v>0.22500000000000001</v>
          </cell>
          <cell r="I18">
            <v>0.22500000000000001</v>
          </cell>
          <cell r="J18">
            <v>0.22500000000000001</v>
          </cell>
          <cell r="K18">
            <v>0.22500000000000001</v>
          </cell>
          <cell r="L18">
            <v>0.22500000000000001</v>
          </cell>
          <cell r="M18">
            <v>0.22500000000000001</v>
          </cell>
          <cell r="N18">
            <v>0.22500000000000001</v>
          </cell>
          <cell r="O18">
            <v>0.22500000000000001</v>
          </cell>
          <cell r="P18">
            <v>0.22500000000000001</v>
          </cell>
          <cell r="Q18">
            <v>0.22500000000000001</v>
          </cell>
          <cell r="R18">
            <v>0.22500000000000001</v>
          </cell>
          <cell r="S18">
            <v>0.22500000000000001</v>
          </cell>
          <cell r="T18">
            <v>0.22500000000000001</v>
          </cell>
          <cell r="U18">
            <v>0.22500000000000001</v>
          </cell>
          <cell r="V18">
            <v>0.22500000000000001</v>
          </cell>
          <cell r="W18">
            <v>0.22500000000000001</v>
          </cell>
          <cell r="X18">
            <v>0.22500000000000001</v>
          </cell>
          <cell r="Y18">
            <v>0.22500000000000001</v>
          </cell>
          <cell r="Z18">
            <v>0.22500000000000001</v>
          </cell>
          <cell r="AA18">
            <v>0.22500000000000001</v>
          </cell>
          <cell r="AB18">
            <v>0.22500000000000001</v>
          </cell>
          <cell r="AC18">
            <v>0.22500000000000001</v>
          </cell>
          <cell r="AD18">
            <v>0.22500000000000001</v>
          </cell>
          <cell r="AE18">
            <v>0.22500000000000001</v>
          </cell>
          <cell r="AF18">
            <v>0.22500000000000001</v>
          </cell>
          <cell r="AG18">
            <v>0.22500000000000001</v>
          </cell>
          <cell r="AH18">
            <v>0.22500000000000001</v>
          </cell>
        </row>
        <row r="19">
          <cell r="E19">
            <v>0.20625000000000002</v>
          </cell>
          <cell r="F19">
            <v>0.27500000000000002</v>
          </cell>
          <cell r="G19">
            <v>0.27500000000000002</v>
          </cell>
          <cell r="H19">
            <v>0.27500000000000002</v>
          </cell>
          <cell r="I19">
            <v>0.27500000000000002</v>
          </cell>
          <cell r="J19">
            <v>0.27500000000000002</v>
          </cell>
          <cell r="K19">
            <v>0.27500000000000002</v>
          </cell>
          <cell r="L19">
            <v>0.27500000000000002</v>
          </cell>
          <cell r="M19">
            <v>0.27500000000000002</v>
          </cell>
          <cell r="N19">
            <v>0.27500000000000002</v>
          </cell>
          <cell r="O19">
            <v>0.27500000000000002</v>
          </cell>
          <cell r="P19">
            <v>0.27500000000000002</v>
          </cell>
          <cell r="Q19">
            <v>0.27500000000000002</v>
          </cell>
          <cell r="R19">
            <v>0.27500000000000002</v>
          </cell>
          <cell r="S19">
            <v>0.27500000000000002</v>
          </cell>
          <cell r="T19">
            <v>0.27500000000000002</v>
          </cell>
          <cell r="U19">
            <v>0.27500000000000002</v>
          </cell>
          <cell r="V19">
            <v>0.27500000000000002</v>
          </cell>
          <cell r="W19">
            <v>0.27500000000000002</v>
          </cell>
          <cell r="X19">
            <v>0.27500000000000002</v>
          </cell>
          <cell r="Y19">
            <v>0.27500000000000002</v>
          </cell>
          <cell r="Z19">
            <v>0.27500000000000002</v>
          </cell>
          <cell r="AA19">
            <v>0.27500000000000002</v>
          </cell>
          <cell r="AB19">
            <v>0.27500000000000002</v>
          </cell>
          <cell r="AC19">
            <v>0.27500000000000002</v>
          </cell>
          <cell r="AD19">
            <v>0.27500000000000002</v>
          </cell>
          <cell r="AE19">
            <v>0.27500000000000002</v>
          </cell>
          <cell r="AF19">
            <v>0.27500000000000002</v>
          </cell>
          <cell r="AG19">
            <v>0.27500000000000002</v>
          </cell>
          <cell r="AH19">
            <v>0.27500000000000002</v>
          </cell>
        </row>
        <row r="21">
          <cell r="E21">
            <v>63.223627711544161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-63.223627711544161</v>
          </cell>
        </row>
        <row r="22">
          <cell r="E22">
            <v>0.83731502537611391</v>
          </cell>
          <cell r="F22">
            <v>1.0063229826460385</v>
          </cell>
          <cell r="G22">
            <v>1.0063229826460385</v>
          </cell>
          <cell r="H22">
            <v>1.3026356350023995</v>
          </cell>
          <cell r="I22">
            <v>1.3026356350023995</v>
          </cell>
          <cell r="J22">
            <v>1.3026356350023995</v>
          </cell>
          <cell r="K22">
            <v>1.3026356350023995</v>
          </cell>
          <cell r="L22">
            <v>1.3026356350023995</v>
          </cell>
          <cell r="M22">
            <v>1.3026356350023995</v>
          </cell>
          <cell r="N22">
            <v>1.3026356350023995</v>
          </cell>
          <cell r="O22">
            <v>1.3026356350023995</v>
          </cell>
          <cell r="P22">
            <v>1.3026356350023995</v>
          </cell>
          <cell r="Q22">
            <v>1.3026356350023995</v>
          </cell>
          <cell r="R22">
            <v>1.3026356350023995</v>
          </cell>
          <cell r="S22">
            <v>1.3026356350023995</v>
          </cell>
          <cell r="T22">
            <v>1.3026356350023995</v>
          </cell>
          <cell r="U22">
            <v>1.3026356350023995</v>
          </cell>
          <cell r="V22">
            <v>1.3026356350023995</v>
          </cell>
          <cell r="W22">
            <v>1.3026356350023995</v>
          </cell>
          <cell r="X22">
            <v>1.3026356350023995</v>
          </cell>
          <cell r="Y22">
            <v>1.3026356350023995</v>
          </cell>
          <cell r="Z22">
            <v>1.3026356350023995</v>
          </cell>
          <cell r="AA22">
            <v>1.3026356350023995</v>
          </cell>
          <cell r="AB22">
            <v>1.3026356350023995</v>
          </cell>
          <cell r="AC22">
            <v>1.3026356350023995</v>
          </cell>
          <cell r="AD22">
            <v>1.3026356350023995</v>
          </cell>
          <cell r="AE22">
            <v>1.3026356350023995</v>
          </cell>
          <cell r="AF22">
            <v>1.3026356350023995</v>
          </cell>
          <cell r="AG22">
            <v>1.3026356350023995</v>
          </cell>
          <cell r="AH22">
            <v>1.0933068786583711</v>
          </cell>
        </row>
        <row r="23">
          <cell r="E23">
            <v>253.73182587155281</v>
          </cell>
          <cell r="F23">
            <v>304.9463583775912</v>
          </cell>
          <cell r="G23">
            <v>304.9463583775912</v>
          </cell>
          <cell r="H23">
            <v>394.73807121285319</v>
          </cell>
          <cell r="I23">
            <v>394.73807121285319</v>
          </cell>
          <cell r="J23">
            <v>394.73807121285319</v>
          </cell>
          <cell r="K23">
            <v>394.73807121285319</v>
          </cell>
          <cell r="L23">
            <v>394.73807121285319</v>
          </cell>
          <cell r="M23">
            <v>394.73807121285319</v>
          </cell>
          <cell r="N23">
            <v>394.73807121285319</v>
          </cell>
          <cell r="O23">
            <v>394.73807121285319</v>
          </cell>
          <cell r="P23">
            <v>394.73807121285319</v>
          </cell>
          <cell r="Q23">
            <v>394.73807121285319</v>
          </cell>
          <cell r="R23">
            <v>394.73807121285319</v>
          </cell>
          <cell r="S23">
            <v>394.73807121285319</v>
          </cell>
          <cell r="T23">
            <v>394.73807121285319</v>
          </cell>
          <cell r="U23">
            <v>394.73807121285319</v>
          </cell>
          <cell r="V23">
            <v>394.73807121285319</v>
          </cell>
          <cell r="W23">
            <v>394.73807121285319</v>
          </cell>
          <cell r="X23">
            <v>394.73807121285319</v>
          </cell>
          <cell r="Y23">
            <v>394.73807121285319</v>
          </cell>
          <cell r="Z23">
            <v>394.73807121285319</v>
          </cell>
          <cell r="AA23">
            <v>394.73807121285319</v>
          </cell>
          <cell r="AB23">
            <v>394.73807121285319</v>
          </cell>
          <cell r="AC23">
            <v>394.73807121285319</v>
          </cell>
          <cell r="AD23">
            <v>394.73807121285319</v>
          </cell>
          <cell r="AE23">
            <v>394.73807121285319</v>
          </cell>
          <cell r="AF23">
            <v>394.73807121285319</v>
          </cell>
          <cell r="AG23">
            <v>394.73807121285319</v>
          </cell>
          <cell r="AH23">
            <v>331.30511474496501</v>
          </cell>
        </row>
        <row r="27">
          <cell r="E27">
            <v>-2.8687500000000004</v>
          </cell>
          <cell r="F27">
            <v>-3.8250000000000002</v>
          </cell>
          <cell r="G27">
            <v>-3.8250000000000002</v>
          </cell>
          <cell r="H27">
            <v>-3.8250000000000002</v>
          </cell>
          <cell r="I27">
            <v>-3.8250000000000002</v>
          </cell>
          <cell r="J27">
            <v>-3.8250000000000002</v>
          </cell>
          <cell r="K27">
            <v>-3.8250000000000002</v>
          </cell>
          <cell r="L27">
            <v>-3.8250000000000002</v>
          </cell>
          <cell r="M27">
            <v>-3.8250000000000002</v>
          </cell>
          <cell r="N27">
            <v>-3.8250000000000002</v>
          </cell>
          <cell r="O27">
            <v>-3.8250000000000002</v>
          </cell>
          <cell r="P27">
            <v>-3.8250000000000002</v>
          </cell>
          <cell r="Q27">
            <v>-3.8250000000000002</v>
          </cell>
          <cell r="R27">
            <v>-3.8250000000000002</v>
          </cell>
          <cell r="S27">
            <v>-3.8250000000000002</v>
          </cell>
          <cell r="T27">
            <v>-3.8250000000000002</v>
          </cell>
          <cell r="U27">
            <v>-3.8250000000000002</v>
          </cell>
          <cell r="V27">
            <v>-3.8250000000000002</v>
          </cell>
          <cell r="W27">
            <v>-3.8250000000000002</v>
          </cell>
          <cell r="X27">
            <v>-3.8250000000000002</v>
          </cell>
          <cell r="Y27">
            <v>-3.8250000000000002</v>
          </cell>
          <cell r="Z27">
            <v>-3.8250000000000002</v>
          </cell>
          <cell r="AA27">
            <v>-3.8250000000000002</v>
          </cell>
          <cell r="AB27">
            <v>-3.8250000000000002</v>
          </cell>
          <cell r="AC27">
            <v>-3.8250000000000002</v>
          </cell>
          <cell r="AD27">
            <v>-3.8250000000000002</v>
          </cell>
          <cell r="AE27">
            <v>-3.8250000000000002</v>
          </cell>
          <cell r="AF27">
            <v>-3.8250000000000002</v>
          </cell>
          <cell r="AG27">
            <v>-3.8250000000000002</v>
          </cell>
          <cell r="AH27">
            <v>-3.8250000000000002</v>
          </cell>
        </row>
        <row r="28">
          <cell r="E28">
            <v>-0.83731502537611391</v>
          </cell>
          <cell r="F28">
            <v>-1.0063229826460385</v>
          </cell>
          <cell r="G28">
            <v>-1.0063229826460385</v>
          </cell>
          <cell r="H28">
            <v>-1.3026356350023995</v>
          </cell>
          <cell r="I28">
            <v>-1.3026356350023995</v>
          </cell>
          <cell r="J28">
            <v>-1.3026356350023995</v>
          </cell>
          <cell r="K28">
            <v>-1.3026356350023995</v>
          </cell>
          <cell r="L28">
            <v>-1.3026356350023995</v>
          </cell>
          <cell r="M28">
            <v>-1.3026356350023995</v>
          </cell>
          <cell r="N28">
            <v>-1.3026356350023995</v>
          </cell>
          <cell r="O28">
            <v>-1.3026356350023995</v>
          </cell>
          <cell r="P28">
            <v>-1.3026356350023995</v>
          </cell>
          <cell r="Q28">
            <v>-1.3026356350023995</v>
          </cell>
          <cell r="R28">
            <v>-1.3026356350023995</v>
          </cell>
          <cell r="S28">
            <v>-1.3026356350023995</v>
          </cell>
          <cell r="T28">
            <v>-1.3026356350023995</v>
          </cell>
          <cell r="U28">
            <v>-1.3026356350023995</v>
          </cell>
          <cell r="V28">
            <v>-1.3026356350023995</v>
          </cell>
          <cell r="W28">
            <v>-1.3026356350023995</v>
          </cell>
          <cell r="X28">
            <v>-1.3026356350023995</v>
          </cell>
          <cell r="Y28">
            <v>-1.3026356350023995</v>
          </cell>
          <cell r="Z28">
            <v>-1.3026356350023995</v>
          </cell>
          <cell r="AA28">
            <v>-1.3026356350023995</v>
          </cell>
          <cell r="AB28">
            <v>-1.3026356350023995</v>
          </cell>
          <cell r="AC28">
            <v>-1.3026356350023995</v>
          </cell>
          <cell r="AD28">
            <v>-1.3026356350023995</v>
          </cell>
          <cell r="AE28">
            <v>-1.3026356350023995</v>
          </cell>
          <cell r="AF28">
            <v>-1.3026356350023995</v>
          </cell>
          <cell r="AG28">
            <v>-1.3026356350023995</v>
          </cell>
          <cell r="AH28">
            <v>-1.0933068786583711</v>
          </cell>
        </row>
        <row r="30">
          <cell r="E30">
            <v>-63.223627711544161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63.223627711544161</v>
          </cell>
        </row>
        <row r="33">
          <cell r="E33">
            <v>1800</v>
          </cell>
          <cell r="F33">
            <v>1649.3408773358533</v>
          </cell>
          <cell r="G33">
            <v>1391.5623769865806</v>
          </cell>
          <cell r="H33">
            <v>1126.5047666252485</v>
          </cell>
          <cell r="I33">
            <v>805.37134675438188</v>
          </cell>
          <cell r="J33">
            <v>567.07077690647236</v>
          </cell>
          <cell r="K33">
            <v>695.86834900927261</v>
          </cell>
          <cell r="L33">
            <v>940.62129564137035</v>
          </cell>
          <cell r="M33">
            <v>1264.2671829122737</v>
          </cell>
          <cell r="N33">
            <v>1673.4581122560728</v>
          </cell>
          <cell r="O33">
            <v>2193.1771868528967</v>
          </cell>
          <cell r="P33">
            <v>2783.4057894806106</v>
          </cell>
          <cell r="Q33">
            <v>3452.8749302719493</v>
          </cell>
          <cell r="R33">
            <v>4207.382937672729</v>
          </cell>
          <cell r="S33">
            <v>4895.2515556085791</v>
          </cell>
          <cell r="T33">
            <v>4777.4989526342042</v>
          </cell>
          <cell r="U33">
            <v>4517.2939244208801</v>
          </cell>
          <cell r="V33">
            <v>4249.7412662714305</v>
          </cell>
          <cell r="W33">
            <v>3974.6334969313662</v>
          </cell>
          <cell r="X33">
            <v>3691.7572763221492</v>
          </cell>
          <cell r="Y33">
            <v>3400.8932401006132</v>
          </cell>
          <cell r="Z33">
            <v>3101.8158295466969</v>
          </cell>
          <cell r="AA33">
            <v>2794.2931166475728</v>
          </cell>
          <cell r="AB33">
            <v>2478.0866242425291</v>
          </cell>
          <cell r="AC33">
            <v>2152.9511410891291</v>
          </cell>
          <cell r="AD33">
            <v>1818.6345317072387</v>
          </cell>
          <cell r="AE33">
            <v>1474.8775408534557</v>
          </cell>
          <cell r="AF33">
            <v>1121.4135924743211</v>
          </cell>
          <cell r="AG33">
            <v>757.96858298239977</v>
          </cell>
          <cell r="AH33">
            <v>384.26066869492269</v>
          </cell>
        </row>
        <row r="34">
          <cell r="E34">
            <v>1800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41.58075037472242</v>
          </cell>
          <cell r="I35">
            <v>132.20223907857269</v>
          </cell>
          <cell r="J35">
            <v>500.82492065251847</v>
          </cell>
          <cell r="K35">
            <v>611.57959219816485</v>
          </cell>
          <cell r="L35">
            <v>682.55908241159136</v>
          </cell>
          <cell r="M35">
            <v>757.90131006569038</v>
          </cell>
          <cell r="N35">
            <v>855.49684035301129</v>
          </cell>
          <cell r="O35">
            <v>910.55328263745878</v>
          </cell>
          <cell r="P35">
            <v>972.25586145120656</v>
          </cell>
          <cell r="Q35">
            <v>1037.4696124957316</v>
          </cell>
          <cell r="R35">
            <v>950.74894341073343</v>
          </cell>
          <cell r="S35">
            <v>137.19036487059807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E36">
            <v>-186.80213313463253</v>
          </cell>
          <cell r="F36">
            <v>-300.11503539494515</v>
          </cell>
          <cell r="G36">
            <v>-300.11503539494515</v>
          </cell>
          <cell r="H36">
            <v>-389.61043557785081</v>
          </cell>
          <cell r="I36">
            <v>-389.61043557785081</v>
          </cell>
          <cell r="J36">
            <v>-389.61043557785081</v>
          </cell>
          <cell r="K36">
            <v>-389.61043557785081</v>
          </cell>
          <cell r="L36">
            <v>-389.61043557785081</v>
          </cell>
          <cell r="M36">
            <v>-389.61043557785081</v>
          </cell>
          <cell r="N36">
            <v>-389.61043557785081</v>
          </cell>
          <cell r="O36">
            <v>-389.61043557785081</v>
          </cell>
          <cell r="P36">
            <v>-389.61043557785081</v>
          </cell>
          <cell r="Q36">
            <v>-389.61043557785081</v>
          </cell>
          <cell r="R36">
            <v>-389.61043557785081</v>
          </cell>
          <cell r="S36">
            <v>-389.61043557785081</v>
          </cell>
          <cell r="T36">
            <v>-389.61043557785081</v>
          </cell>
          <cell r="U36">
            <v>-389.61043557785081</v>
          </cell>
          <cell r="V36">
            <v>-389.61043557785081</v>
          </cell>
          <cell r="W36">
            <v>-389.61043557785081</v>
          </cell>
          <cell r="X36">
            <v>-389.61043557785081</v>
          </cell>
          <cell r="Y36">
            <v>-389.61043557785081</v>
          </cell>
          <cell r="Z36">
            <v>-389.61043557785081</v>
          </cell>
          <cell r="AA36">
            <v>-389.61043557785081</v>
          </cell>
          <cell r="AB36">
            <v>-389.61043557785081</v>
          </cell>
          <cell r="AC36">
            <v>-389.61043557785081</v>
          </cell>
          <cell r="AD36">
            <v>-389.61043557785081</v>
          </cell>
          <cell r="AE36">
            <v>-389.61043557785081</v>
          </cell>
          <cell r="AF36">
            <v>-389.61043557785081</v>
          </cell>
          <cell r="AG36">
            <v>-389.61043557785081</v>
          </cell>
          <cell r="AH36">
            <v>-389.61043557785081</v>
          </cell>
        </row>
        <row r="37">
          <cell r="E37">
            <v>36.143010470485827</v>
          </cell>
          <cell r="F37">
            <v>42.336535045672548</v>
          </cell>
          <cell r="G37">
            <v>35.057425033613079</v>
          </cell>
          <cell r="H37">
            <v>26.896265332261745</v>
          </cell>
          <cell r="I37">
            <v>19.107626651368651</v>
          </cell>
          <cell r="J37">
            <v>17.583087028132599</v>
          </cell>
          <cell r="K37">
            <v>22.783790011783747</v>
          </cell>
          <cell r="L37">
            <v>30.697240437162602</v>
          </cell>
          <cell r="M37">
            <v>40.900054855959539</v>
          </cell>
          <cell r="N37">
            <v>53.832669821663444</v>
          </cell>
          <cell r="O37">
            <v>69.285755568105571</v>
          </cell>
          <cell r="P37">
            <v>86.823714917982485</v>
          </cell>
          <cell r="Q37">
            <v>106.64883048289886</v>
          </cell>
          <cell r="R37">
            <v>126.73011010296671</v>
          </cell>
          <cell r="S37">
            <v>134.66746773287716</v>
          </cell>
          <cell r="T37">
            <v>129.40540736452689</v>
          </cell>
          <cell r="U37">
            <v>122.05777742840152</v>
          </cell>
          <cell r="V37">
            <v>114.50266623778636</v>
          </cell>
          <cell r="W37">
            <v>106.73421496863358</v>
          </cell>
          <cell r="X37">
            <v>98.746399356314598</v>
          </cell>
          <cell r="Y37">
            <v>90.533025023934272</v>
          </cell>
          <cell r="Z37">
            <v>82.087722678726578</v>
          </cell>
          <cell r="AA37">
            <v>73.403943172806976</v>
          </cell>
          <cell r="AB37">
            <v>64.474952424450905</v>
          </cell>
          <cell r="AC37">
            <v>55.2938261959602</v>
          </cell>
          <cell r="AD37">
            <v>45.853444724067749</v>
          </cell>
          <cell r="AE37">
            <v>36.146487198716208</v>
          </cell>
          <cell r="AF37">
            <v>26.165426085929386</v>
          </cell>
          <cell r="AG37">
            <v>15.902521290373738</v>
          </cell>
          <cell r="AH37">
            <v>5.3498141530831402</v>
          </cell>
        </row>
        <row r="38">
          <cell r="E38">
            <v>1649.3408773358533</v>
          </cell>
          <cell r="F38">
            <v>1391.5623769865806</v>
          </cell>
          <cell r="G38">
            <v>1126.5047666252485</v>
          </cell>
          <cell r="H38">
            <v>805.37134675438188</v>
          </cell>
          <cell r="I38">
            <v>567.07077690647236</v>
          </cell>
          <cell r="J38">
            <v>695.86834900927261</v>
          </cell>
          <cell r="K38">
            <v>940.62129564137035</v>
          </cell>
          <cell r="L38">
            <v>1264.2671829122737</v>
          </cell>
          <cell r="M38">
            <v>1673.4581122560728</v>
          </cell>
          <cell r="N38">
            <v>2193.1771868528967</v>
          </cell>
          <cell r="O38">
            <v>2783.4057894806106</v>
          </cell>
          <cell r="P38">
            <v>3452.8749302719493</v>
          </cell>
          <cell r="Q38">
            <v>4207.382937672729</v>
          </cell>
          <cell r="R38">
            <v>4895.2515556085791</v>
          </cell>
          <cell r="S38">
            <v>4777.4989526342042</v>
          </cell>
          <cell r="T38">
            <v>4517.2939244208801</v>
          </cell>
          <cell r="U38">
            <v>4249.7412662714305</v>
          </cell>
          <cell r="V38">
            <v>3974.6334969313662</v>
          </cell>
          <cell r="W38">
            <v>3691.7572763221492</v>
          </cell>
          <cell r="X38">
            <v>3400.8932401006132</v>
          </cell>
          <cell r="Y38">
            <v>3101.8158295466969</v>
          </cell>
          <cell r="Z38">
            <v>2794.2931166475728</v>
          </cell>
          <cell r="AA38">
            <v>2478.0866242425291</v>
          </cell>
          <cell r="AB38">
            <v>2152.9511410891291</v>
          </cell>
          <cell r="AC38">
            <v>1818.6345317072387</v>
          </cell>
          <cell r="AD38">
            <v>1474.8775408534557</v>
          </cell>
          <cell r="AE38">
            <v>1121.4135924743211</v>
          </cell>
          <cell r="AF38">
            <v>757.96858298239977</v>
          </cell>
          <cell r="AG38">
            <v>384.26066869492269</v>
          </cell>
          <cell r="AH38">
            <v>4.7270155017820059E-5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3-2"/>
      <sheetName val="Table 6-1"/>
      <sheetName val="Table 6-2"/>
      <sheetName val="Table 6-3"/>
      <sheetName val="Table 7-1"/>
      <sheetName val="Table 7-2"/>
      <sheetName val="Table 7-3"/>
      <sheetName val="Taxable Income Forecast"/>
      <sheetName val="Collection Lag"/>
      <sheetName val="Pricing"/>
      <sheetName val="Print 3-2"/>
      <sheetName val="Print_6-1"/>
      <sheetName val="Print_6-2"/>
      <sheetName val="Print_6-3"/>
      <sheetName val="Print_7-1"/>
      <sheetName val="Print_7-2"/>
      <sheetName val="Print_7-3"/>
    </sheetNames>
    <sheetDataSet>
      <sheetData sheetId="0"/>
      <sheetData sheetId="1"/>
      <sheetData sheetId="2">
        <row r="7">
          <cell r="D7">
            <v>-21513.427626398458</v>
          </cell>
          <cell r="E7">
            <v>-1950.2812819070789</v>
          </cell>
          <cell r="F7">
            <v>-752.08094916138703</v>
          </cell>
          <cell r="G7">
            <v>447.62922844762937</v>
          </cell>
          <cell r="H7">
            <v>663.92331348393759</v>
          </cell>
          <cell r="I7">
            <v>747.56743187245684</v>
          </cell>
          <cell r="J7">
            <v>894.65812950644272</v>
          </cell>
          <cell r="K7">
            <v>1047.5267396324273</v>
          </cell>
          <cell r="L7">
            <v>1213.7377438801989</v>
          </cell>
          <cell r="M7">
            <v>1393.1194507998098</v>
          </cell>
          <cell r="N7">
            <v>1601.8314143228215</v>
          </cell>
          <cell r="O7">
            <v>1729.2324266679022</v>
          </cell>
          <cell r="P7">
            <v>1870.773212380853</v>
          </cell>
          <cell r="Q7">
            <v>2019.0730723934207</v>
          </cell>
          <cell r="R7">
            <v>2175.86315277523</v>
          </cell>
          <cell r="S7">
            <v>2860.9228525828621</v>
          </cell>
          <cell r="T7">
            <v>3037.8736734475174</v>
          </cell>
          <cell r="U7">
            <v>3226.9619854091775</v>
          </cell>
          <cell r="V7">
            <v>3426.8056754062386</v>
          </cell>
          <cell r="W7">
            <v>3637.8935726923492</v>
          </cell>
          <cell r="X7">
            <v>3860.8358071309667</v>
          </cell>
          <cell r="Y7">
            <v>4094.4235724703653</v>
          </cell>
          <cell r="Z7">
            <v>4325.8597728084496</v>
          </cell>
          <cell r="AA7">
            <v>4556.5685171684718</v>
          </cell>
          <cell r="AB7">
            <v>4794.8124458299962</v>
          </cell>
          <cell r="AC7">
            <v>5038.3108264089633</v>
          </cell>
          <cell r="AD7">
            <v>5291.5862137333734</v>
          </cell>
          <cell r="AE7">
            <v>5557.9191788667185</v>
          </cell>
          <cell r="AF7">
            <v>5838.0813495362754</v>
          </cell>
          <cell r="AG7">
            <v>6132.372047899551</v>
          </cell>
          <cell r="AH7">
            <v>6441.4998732640452</v>
          </cell>
        </row>
      </sheetData>
      <sheetData sheetId="3">
        <row r="23">
          <cell r="E23">
            <v>253.73182587155281</v>
          </cell>
          <cell r="F23">
            <v>304.9463583775912</v>
          </cell>
          <cell r="G23">
            <v>304.9463583775912</v>
          </cell>
          <cell r="H23">
            <v>394.73807121285319</v>
          </cell>
          <cell r="I23">
            <v>394.73807121285319</v>
          </cell>
          <cell r="J23">
            <v>394.73807121285319</v>
          </cell>
          <cell r="K23">
            <v>394.73807121285319</v>
          </cell>
          <cell r="L23">
            <v>394.73807121285319</v>
          </cell>
          <cell r="M23">
            <v>394.73807121285319</v>
          </cell>
          <cell r="N23">
            <v>394.73807121285319</v>
          </cell>
          <cell r="O23">
            <v>394.73807121285319</v>
          </cell>
          <cell r="P23">
            <v>394.73807121285319</v>
          </cell>
          <cell r="Q23">
            <v>394.73807121285319</v>
          </cell>
          <cell r="R23">
            <v>394.73807121285319</v>
          </cell>
          <cell r="S23">
            <v>394.73807121285319</v>
          </cell>
          <cell r="T23">
            <v>394.73807121285319</v>
          </cell>
          <cell r="U23">
            <v>394.73807121285319</v>
          </cell>
          <cell r="V23">
            <v>394.73807121285319</v>
          </cell>
          <cell r="W23">
            <v>394.73807121285319</v>
          </cell>
          <cell r="X23">
            <v>394.73807121285319</v>
          </cell>
          <cell r="Y23">
            <v>394.73807121285319</v>
          </cell>
          <cell r="Z23">
            <v>394.73807121285319</v>
          </cell>
          <cell r="AA23">
            <v>394.73807121285319</v>
          </cell>
          <cell r="AB23">
            <v>394.73807121285319</v>
          </cell>
          <cell r="AC23">
            <v>394.73807121285319</v>
          </cell>
          <cell r="AD23">
            <v>394.73807121285319</v>
          </cell>
          <cell r="AE23">
            <v>394.73807121285319</v>
          </cell>
          <cell r="AF23">
            <v>394.73807121285319</v>
          </cell>
          <cell r="AG23">
            <v>394.73807121285319</v>
          </cell>
          <cell r="AH23">
            <v>331.30511474496501</v>
          </cell>
        </row>
        <row r="27">
          <cell r="E27">
            <v>-2.8687500000000004</v>
          </cell>
          <cell r="F27">
            <v>-3.8250000000000002</v>
          </cell>
          <cell r="G27">
            <v>-3.8250000000000002</v>
          </cell>
          <cell r="H27">
            <v>-3.8250000000000002</v>
          </cell>
          <cell r="I27">
            <v>-3.8250000000000002</v>
          </cell>
          <cell r="J27">
            <v>-3.8250000000000002</v>
          </cell>
          <cell r="K27">
            <v>-3.8250000000000002</v>
          </cell>
          <cell r="L27">
            <v>-3.8250000000000002</v>
          </cell>
          <cell r="M27">
            <v>-3.8250000000000002</v>
          </cell>
          <cell r="N27">
            <v>-3.8250000000000002</v>
          </cell>
          <cell r="O27">
            <v>-3.8250000000000002</v>
          </cell>
          <cell r="P27">
            <v>-3.8250000000000002</v>
          </cell>
          <cell r="Q27">
            <v>-3.8250000000000002</v>
          </cell>
          <cell r="R27">
            <v>-3.8250000000000002</v>
          </cell>
          <cell r="S27">
            <v>-3.8250000000000002</v>
          </cell>
          <cell r="T27">
            <v>-3.8250000000000002</v>
          </cell>
          <cell r="U27">
            <v>-3.8250000000000002</v>
          </cell>
          <cell r="V27">
            <v>-3.8250000000000002</v>
          </cell>
          <cell r="W27">
            <v>-3.8250000000000002</v>
          </cell>
          <cell r="X27">
            <v>-3.8250000000000002</v>
          </cell>
          <cell r="Y27">
            <v>-3.8250000000000002</v>
          </cell>
          <cell r="Z27">
            <v>-3.8250000000000002</v>
          </cell>
          <cell r="AA27">
            <v>-3.8250000000000002</v>
          </cell>
          <cell r="AB27">
            <v>-3.8250000000000002</v>
          </cell>
          <cell r="AC27">
            <v>-3.8250000000000002</v>
          </cell>
          <cell r="AD27">
            <v>-3.8250000000000002</v>
          </cell>
          <cell r="AE27">
            <v>-3.8250000000000002</v>
          </cell>
          <cell r="AF27">
            <v>-3.8250000000000002</v>
          </cell>
          <cell r="AG27">
            <v>-3.8250000000000002</v>
          </cell>
          <cell r="AH27">
            <v>-3.8250000000000002</v>
          </cell>
        </row>
        <row r="28">
          <cell r="E28">
            <v>-0.83731502537611391</v>
          </cell>
          <cell r="F28">
            <v>-1.0063229826460385</v>
          </cell>
          <cell r="G28">
            <v>-1.0063229826460385</v>
          </cell>
          <cell r="H28">
            <v>-1.3026356350023995</v>
          </cell>
          <cell r="I28">
            <v>-1.3026356350023995</v>
          </cell>
          <cell r="J28">
            <v>-1.3026356350023995</v>
          </cell>
          <cell r="K28">
            <v>-1.3026356350023995</v>
          </cell>
          <cell r="L28">
            <v>-1.3026356350023995</v>
          </cell>
          <cell r="M28">
            <v>-1.3026356350023995</v>
          </cell>
          <cell r="N28">
            <v>-1.3026356350023995</v>
          </cell>
          <cell r="O28">
            <v>-1.3026356350023995</v>
          </cell>
          <cell r="P28">
            <v>-1.3026356350023995</v>
          </cell>
          <cell r="Q28">
            <v>-1.3026356350023995</v>
          </cell>
          <cell r="R28">
            <v>-1.3026356350023995</v>
          </cell>
          <cell r="S28">
            <v>-1.3026356350023995</v>
          </cell>
          <cell r="T28">
            <v>-1.3026356350023995</v>
          </cell>
          <cell r="U28">
            <v>-1.3026356350023995</v>
          </cell>
          <cell r="V28">
            <v>-1.3026356350023995</v>
          </cell>
          <cell r="W28">
            <v>-1.3026356350023995</v>
          </cell>
          <cell r="X28">
            <v>-1.3026356350023995</v>
          </cell>
          <cell r="Y28">
            <v>-1.3026356350023995</v>
          </cell>
          <cell r="Z28">
            <v>-1.3026356350023995</v>
          </cell>
          <cell r="AA28">
            <v>-1.3026356350023995</v>
          </cell>
          <cell r="AB28">
            <v>-1.3026356350023995</v>
          </cell>
          <cell r="AC28">
            <v>-1.3026356350023995</v>
          </cell>
          <cell r="AD28">
            <v>-1.3026356350023995</v>
          </cell>
          <cell r="AE28">
            <v>-1.3026356350023995</v>
          </cell>
          <cell r="AF28">
            <v>-1.3026356350023995</v>
          </cell>
          <cell r="AG28">
            <v>-1.3026356350023995</v>
          </cell>
          <cell r="AH28">
            <v>-1.0933068786583711</v>
          </cell>
        </row>
        <row r="30">
          <cell r="E30">
            <v>-63.223627711544161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63.223627711544161</v>
          </cell>
        </row>
        <row r="34">
          <cell r="E34">
            <v>1800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61.023969484063109</v>
          </cell>
          <cell r="M35">
            <v>315.36332429346203</v>
          </cell>
          <cell r="N35">
            <v>380.95288758380423</v>
          </cell>
          <cell r="O35">
            <v>409.83527440055059</v>
          </cell>
          <cell r="P35">
            <v>442.15393747139234</v>
          </cell>
          <cell r="Q35">
            <v>476.00700747335787</v>
          </cell>
          <cell r="R35">
            <v>511.82841927273415</v>
          </cell>
          <cell r="S35">
            <v>636.97121533028724</v>
          </cell>
          <cell r="T35">
            <v>677.51293559638714</v>
          </cell>
          <cell r="U35">
            <v>720.92528506957899</v>
          </cell>
          <cell r="V35">
            <v>766.84181878535878</v>
          </cell>
          <cell r="W35">
            <v>815.37519783007747</v>
          </cell>
          <cell r="X35">
            <v>774.69925330018896</v>
          </cell>
          <cell r="Y35">
            <v>232.53480639179492</v>
          </cell>
          <cell r="Z35">
            <v>246.52315463095229</v>
          </cell>
          <cell r="AA35">
            <v>121.81431308600907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E36">
            <v>-186.80213313463253</v>
          </cell>
          <cell r="F36">
            <v>-300.11503539494515</v>
          </cell>
          <cell r="G36">
            <v>-300.11503539494515</v>
          </cell>
          <cell r="H36">
            <v>-389.61043557785081</v>
          </cell>
          <cell r="I36">
            <v>-389.61043557785081</v>
          </cell>
          <cell r="J36">
            <v>-389.61043557785081</v>
          </cell>
          <cell r="K36">
            <v>-5.6118637327933376</v>
          </cell>
          <cell r="L36">
            <v>1.5265566588595902E-16</v>
          </cell>
          <cell r="M36">
            <v>-66.264167057303112</v>
          </cell>
          <cell r="N36">
            <v>-325.05768588326549</v>
          </cell>
          <cell r="O36">
            <v>-389.61043557785081</v>
          </cell>
          <cell r="P36">
            <v>-389.61043557785081</v>
          </cell>
          <cell r="Q36">
            <v>-389.61043557785081</v>
          </cell>
          <cell r="R36">
            <v>-389.61043557785081</v>
          </cell>
          <cell r="S36">
            <v>-389.61043557785081</v>
          </cell>
          <cell r="T36">
            <v>-389.61043557785081</v>
          </cell>
          <cell r="U36">
            <v>-389.61043557785081</v>
          </cell>
          <cell r="V36">
            <v>-389.61043557785081</v>
          </cell>
          <cell r="W36">
            <v>-389.61043557785081</v>
          </cell>
          <cell r="X36">
            <v>-389.61043557785081</v>
          </cell>
          <cell r="Y36">
            <v>-389.61043557785081</v>
          </cell>
          <cell r="Z36">
            <v>-389.61043557785081</v>
          </cell>
          <cell r="AA36">
            <v>-389.61043557785081</v>
          </cell>
          <cell r="AB36">
            <v>-389.61043557785081</v>
          </cell>
          <cell r="AC36">
            <v>-389.61043557785081</v>
          </cell>
          <cell r="AD36">
            <v>-389.61043557785081</v>
          </cell>
          <cell r="AE36">
            <v>-389.61043557785081</v>
          </cell>
          <cell r="AF36">
            <v>-389.61043557785081</v>
          </cell>
          <cell r="AG36">
            <v>-389.61043557785081</v>
          </cell>
          <cell r="AH36">
            <v>-389.61043557785081</v>
          </cell>
        </row>
        <row r="37">
          <cell r="E37">
            <v>36.143010470485827</v>
          </cell>
          <cell r="F37">
            <v>42.336535045672548</v>
          </cell>
          <cell r="G37">
            <v>35.057425033613079</v>
          </cell>
          <cell r="H37">
            <v>26.309189885799977</v>
          </cell>
          <cell r="I37">
            <v>16.050344670518058</v>
          </cell>
          <cell r="J37">
            <v>5.5018117473103514</v>
          </cell>
          <cell r="K37">
            <v>7.7057537468934914E-2</v>
          </cell>
          <cell r="L37">
            <v>0</v>
          </cell>
          <cell r="M37">
            <v>5.2401975732400023</v>
          </cell>
          <cell r="N37">
            <v>9.6943615898034885</v>
          </cell>
          <cell r="O37">
            <v>11.042842547615777</v>
          </cell>
          <cell r="P37">
            <v>12.382079311024908</v>
          </cell>
          <cell r="Q37">
            <v>14.693406895648083</v>
          </cell>
          <cell r="R37">
            <v>18.053730096385848</v>
          </cell>
          <cell r="S37">
            <v>23.781582978321357</v>
          </cell>
          <cell r="T37">
            <v>32.010465159420001</v>
          </cell>
          <cell r="U37">
            <v>41.65705437571954</v>
          </cell>
          <cell r="V37">
            <v>52.837270204030574</v>
          </cell>
          <cell r="W37">
            <v>65.66672238527002</v>
          </cell>
          <cell r="X37">
            <v>78.969389201474826</v>
          </cell>
          <cell r="Y37">
            <v>84.418615616623654</v>
          </cell>
          <cell r="Z37">
            <v>82.564438362073446</v>
          </cell>
          <cell r="AA37">
            <v>79.094648923673191</v>
          </cell>
          <cell r="AB37">
            <v>72.046238462456003</v>
          </cell>
          <cell r="AC37">
            <v>63.078909055378809</v>
          </cell>
          <cell r="AD37">
            <v>53.858361566964135</v>
          </cell>
          <cell r="AE37">
            <v>44.37744566361706</v>
          </cell>
          <cell r="AF37">
            <v>34.628809101712207</v>
          </cell>
          <cell r="AG37">
            <v>24.604892026089008</v>
          </cell>
          <cell r="AH37">
            <v>14.297921107548888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3-2"/>
      <sheetName val="Table 6-1"/>
      <sheetName val="Table 6-2"/>
      <sheetName val="Table 6-3"/>
      <sheetName val="Table 7-1"/>
      <sheetName val="Table 7-2"/>
      <sheetName val="Table 7-3"/>
      <sheetName val="Taxable Income Forecast"/>
      <sheetName val="Collection Lag"/>
      <sheetName val="Pricing"/>
      <sheetName val="Print 3-2"/>
      <sheetName val="Print_6-1"/>
      <sheetName val="Print_6-2"/>
      <sheetName val="Print_6-3"/>
      <sheetName val="Print_7-1"/>
      <sheetName val="Print_7-2"/>
      <sheetName val="Print_7-3"/>
    </sheetNames>
    <sheetDataSet>
      <sheetData sheetId="0"/>
      <sheetData sheetId="1"/>
      <sheetData sheetId="2">
        <row r="7">
          <cell r="D7">
            <v>-21818.182983937691</v>
          </cell>
          <cell r="E7">
            <v>-2158.860341648533</v>
          </cell>
          <cell r="F7">
            <v>-947.35820157753255</v>
          </cell>
          <cell r="G7">
            <v>67.462411367071553</v>
          </cell>
          <cell r="H7">
            <v>239.92690590196941</v>
          </cell>
          <cell r="I7">
            <v>293.8912757597505</v>
          </cell>
          <cell r="J7">
            <v>409.22464246584752</v>
          </cell>
          <cell r="K7">
            <v>528.1129084989899</v>
          </cell>
          <cell r="L7">
            <v>657.96494456742187</v>
          </cell>
          <cell r="M7">
            <v>798.44255553513767</v>
          </cell>
          <cell r="N7">
            <v>958.0582116843201</v>
          </cell>
          <cell r="O7">
            <v>1047.2954297214476</v>
          </cell>
          <cell r="P7">
            <v>1153.5082326362176</v>
          </cell>
          <cell r="Q7">
            <v>1273.3733928524227</v>
          </cell>
          <cell r="R7">
            <v>1392.6824767947551</v>
          </cell>
          <cell r="S7">
            <v>2035.3491773155179</v>
          </cell>
          <cell r="T7">
            <v>2166.3405001969008</v>
          </cell>
          <cell r="U7">
            <v>2305.1363627197525</v>
          </cell>
          <cell r="V7">
            <v>2450.7265116955018</v>
          </cell>
          <cell r="W7">
            <v>2604.5409389933056</v>
          </cell>
          <cell r="X7">
            <v>2767.0210531047651</v>
          </cell>
          <cell r="Y7">
            <v>2938.6369568318332</v>
          </cell>
          <cell r="Z7">
            <v>3118.464098891237</v>
          </cell>
          <cell r="AA7">
            <v>3307.1416537555015</v>
          </cell>
          <cell r="AB7">
            <v>3504.8195657089154</v>
          </cell>
          <cell r="AC7">
            <v>3707.3208359136347</v>
          </cell>
          <cell r="AD7">
            <v>3908.7949649611646</v>
          </cell>
          <cell r="AE7">
            <v>4113.7118043129321</v>
          </cell>
          <cell r="AF7">
            <v>4329.6506509486089</v>
          </cell>
          <cell r="AG7">
            <v>4556.7674953724609</v>
          </cell>
          <cell r="AH7">
            <v>4791.7258429539015</v>
          </cell>
        </row>
      </sheetData>
      <sheetData sheetId="3">
        <row r="23">
          <cell r="E23">
            <v>253.73182587155281</v>
          </cell>
          <cell r="F23">
            <v>304.9463583775912</v>
          </cell>
          <cell r="G23">
            <v>304.9463583775912</v>
          </cell>
          <cell r="H23">
            <v>394.73807121285319</v>
          </cell>
          <cell r="I23">
            <v>394.73807121285319</v>
          </cell>
          <cell r="J23">
            <v>394.73807121285319</v>
          </cell>
          <cell r="K23">
            <v>394.73807121285319</v>
          </cell>
          <cell r="L23">
            <v>394.73807121285319</v>
          </cell>
          <cell r="M23">
            <v>394.73807121285319</v>
          </cell>
          <cell r="N23">
            <v>394.73807121285319</v>
          </cell>
          <cell r="O23">
            <v>394.73807121285319</v>
          </cell>
          <cell r="P23">
            <v>394.73807121285319</v>
          </cell>
          <cell r="Q23">
            <v>394.73807121285319</v>
          </cell>
          <cell r="R23">
            <v>394.73807121285319</v>
          </cell>
          <cell r="S23">
            <v>394.73807121285319</v>
          </cell>
          <cell r="T23">
            <v>394.73807121285319</v>
          </cell>
          <cell r="U23">
            <v>394.73807121285319</v>
          </cell>
          <cell r="V23">
            <v>394.73807121285319</v>
          </cell>
          <cell r="W23">
            <v>394.73807121285319</v>
          </cell>
          <cell r="X23">
            <v>394.73807121285319</v>
          </cell>
          <cell r="Y23">
            <v>394.73807121285319</v>
          </cell>
          <cell r="Z23">
            <v>394.73807121285319</v>
          </cell>
          <cell r="AA23">
            <v>394.73807121285319</v>
          </cell>
          <cell r="AB23">
            <v>394.73807121285319</v>
          </cell>
          <cell r="AC23">
            <v>394.73807121285319</v>
          </cell>
          <cell r="AD23">
            <v>394.73807121285319</v>
          </cell>
          <cell r="AE23">
            <v>394.73807121285319</v>
          </cell>
          <cell r="AF23">
            <v>394.73807121285319</v>
          </cell>
          <cell r="AG23">
            <v>394.73807121285319</v>
          </cell>
          <cell r="AH23">
            <v>331.30511474496501</v>
          </cell>
        </row>
        <row r="27">
          <cell r="E27">
            <v>-2.8687500000000004</v>
          </cell>
          <cell r="F27">
            <v>-3.8250000000000002</v>
          </cell>
          <cell r="G27">
            <v>-3.8250000000000002</v>
          </cell>
          <cell r="H27">
            <v>-3.8250000000000002</v>
          </cell>
          <cell r="I27">
            <v>-3.8250000000000002</v>
          </cell>
          <cell r="J27">
            <v>-3.8250000000000002</v>
          </cell>
          <cell r="K27">
            <v>-3.8250000000000002</v>
          </cell>
          <cell r="L27">
            <v>-3.8250000000000002</v>
          </cell>
          <cell r="M27">
            <v>-3.8250000000000002</v>
          </cell>
          <cell r="N27">
            <v>-3.8250000000000002</v>
          </cell>
          <cell r="O27">
            <v>-3.8250000000000002</v>
          </cell>
          <cell r="P27">
            <v>-3.8250000000000002</v>
          </cell>
          <cell r="Q27">
            <v>-3.8250000000000002</v>
          </cell>
          <cell r="R27">
            <v>-3.8250000000000002</v>
          </cell>
          <cell r="S27">
            <v>-3.8250000000000002</v>
          </cell>
          <cell r="T27">
            <v>-3.8250000000000002</v>
          </cell>
          <cell r="U27">
            <v>-3.8250000000000002</v>
          </cell>
          <cell r="V27">
            <v>-3.8250000000000002</v>
          </cell>
          <cell r="W27">
            <v>-3.8250000000000002</v>
          </cell>
          <cell r="X27">
            <v>-3.8250000000000002</v>
          </cell>
          <cell r="Y27">
            <v>-3.8250000000000002</v>
          </cell>
          <cell r="Z27">
            <v>-3.8250000000000002</v>
          </cell>
          <cell r="AA27">
            <v>-3.8250000000000002</v>
          </cell>
          <cell r="AB27">
            <v>-3.8250000000000002</v>
          </cell>
          <cell r="AC27">
            <v>-3.8250000000000002</v>
          </cell>
          <cell r="AD27">
            <v>-3.8250000000000002</v>
          </cell>
          <cell r="AE27">
            <v>-3.8250000000000002</v>
          </cell>
          <cell r="AF27">
            <v>-3.8250000000000002</v>
          </cell>
          <cell r="AG27">
            <v>-3.8250000000000002</v>
          </cell>
          <cell r="AH27">
            <v>-3.8250000000000002</v>
          </cell>
        </row>
        <row r="28">
          <cell r="E28">
            <v>-0.83731502537611391</v>
          </cell>
          <cell r="F28">
            <v>-1.0063229826460385</v>
          </cell>
          <cell r="G28">
            <v>-1.0063229826460385</v>
          </cell>
          <cell r="H28">
            <v>-1.3026356350023995</v>
          </cell>
          <cell r="I28">
            <v>-1.3026356350023995</v>
          </cell>
          <cell r="J28">
            <v>-1.3026356350023995</v>
          </cell>
          <cell r="K28">
            <v>-1.3026356350023995</v>
          </cell>
          <cell r="L28">
            <v>-1.3026356350023995</v>
          </cell>
          <cell r="M28">
            <v>-1.3026356350023995</v>
          </cell>
          <cell r="N28">
            <v>-1.3026356350023995</v>
          </cell>
          <cell r="O28">
            <v>-1.3026356350023995</v>
          </cell>
          <cell r="P28">
            <v>-1.3026356350023995</v>
          </cell>
          <cell r="Q28">
            <v>-1.3026356350023995</v>
          </cell>
          <cell r="R28">
            <v>-1.3026356350023995</v>
          </cell>
          <cell r="S28">
            <v>-1.3026356350023995</v>
          </cell>
          <cell r="T28">
            <v>-1.3026356350023995</v>
          </cell>
          <cell r="U28">
            <v>-1.3026356350023995</v>
          </cell>
          <cell r="V28">
            <v>-1.3026356350023995</v>
          </cell>
          <cell r="W28">
            <v>-1.3026356350023995</v>
          </cell>
          <cell r="X28">
            <v>-1.3026356350023995</v>
          </cell>
          <cell r="Y28">
            <v>-1.3026356350023995</v>
          </cell>
          <cell r="Z28">
            <v>-1.3026356350023995</v>
          </cell>
          <cell r="AA28">
            <v>-1.3026356350023995</v>
          </cell>
          <cell r="AB28">
            <v>-1.3026356350023995</v>
          </cell>
          <cell r="AC28">
            <v>-1.3026356350023995</v>
          </cell>
          <cell r="AD28">
            <v>-1.3026356350023995</v>
          </cell>
          <cell r="AE28">
            <v>-1.3026356350023995</v>
          </cell>
          <cell r="AF28">
            <v>-1.3026356350023995</v>
          </cell>
          <cell r="AG28">
            <v>-1.3026356350023995</v>
          </cell>
          <cell r="AH28">
            <v>-1.0933068786583711</v>
          </cell>
        </row>
        <row r="30">
          <cell r="E30">
            <v>-63.223627711544161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63.223627711544161</v>
          </cell>
        </row>
        <row r="34">
          <cell r="E34">
            <v>1800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162.37455883145881</v>
          </cell>
          <cell r="P35">
            <v>268.51265019782244</v>
          </cell>
          <cell r="Q35">
            <v>295.58833584864846</v>
          </cell>
          <cell r="R35">
            <v>322.33855647142286</v>
          </cell>
          <cell r="S35">
            <v>437.17767063782696</v>
          </cell>
          <cell r="T35">
            <v>466.52955290332011</v>
          </cell>
          <cell r="U35">
            <v>497.67080448682105</v>
          </cell>
          <cell r="V35">
            <v>530.33181073847697</v>
          </cell>
          <cell r="W35">
            <v>564.86810655462136</v>
          </cell>
          <cell r="X35">
            <v>601.38119830263656</v>
          </cell>
          <cell r="Y35">
            <v>639.9793660325854</v>
          </cell>
          <cell r="Z35">
            <v>680.41268777166192</v>
          </cell>
          <cell r="AA35">
            <v>722.83153747965684</v>
          </cell>
          <cell r="AB35">
            <v>534.26601138910064</v>
          </cell>
          <cell r="AC35">
            <v>189.78282214082799</v>
          </cell>
          <cell r="AD35">
            <v>200.69591816093271</v>
          </cell>
          <cell r="AE35">
            <v>211.56848892254726</v>
          </cell>
          <cell r="AF35">
            <v>223.05330123620524</v>
          </cell>
          <cell r="AG35">
            <v>40.999421893424717</v>
          </cell>
          <cell r="AH35">
            <v>0</v>
          </cell>
        </row>
        <row r="36">
          <cell r="E36">
            <v>-186.80213313463253</v>
          </cell>
          <cell r="F36">
            <v>-300.11503539494515</v>
          </cell>
          <cell r="G36">
            <v>-300.11503539494515</v>
          </cell>
          <cell r="H36">
            <v>-389.61043557785081</v>
          </cell>
          <cell r="I36">
            <v>-389.61043557785081</v>
          </cell>
          <cell r="J36">
            <v>-389.61043557785081</v>
          </cell>
          <cell r="K36">
            <v>-5.6118637327933376</v>
          </cell>
          <cell r="L36">
            <v>1.5265566588595902E-16</v>
          </cell>
          <cell r="M36">
            <v>0</v>
          </cell>
          <cell r="N36">
            <v>0</v>
          </cell>
          <cell r="O36">
            <v>0</v>
          </cell>
          <cell r="P36">
            <v>-168.37352357980129</v>
          </cell>
          <cell r="Q36">
            <v>-276.36626445901544</v>
          </cell>
          <cell r="R36">
            <v>-304.19133349258414</v>
          </cell>
          <cell r="S36">
            <v>-332.91281111798594</v>
          </cell>
          <cell r="T36">
            <v>-389.61043557785081</v>
          </cell>
          <cell r="U36">
            <v>-389.61043557785081</v>
          </cell>
          <cell r="V36">
            <v>-389.61043557785081</v>
          </cell>
          <cell r="W36">
            <v>-389.61043557785081</v>
          </cell>
          <cell r="X36">
            <v>-389.61043557785081</v>
          </cell>
          <cell r="Y36">
            <v>-389.61043557785081</v>
          </cell>
          <cell r="Z36">
            <v>-389.61043557785081</v>
          </cell>
          <cell r="AA36">
            <v>-389.61043557785081</v>
          </cell>
          <cell r="AB36">
            <v>-389.61043557785081</v>
          </cell>
          <cell r="AC36">
            <v>-389.61043557785081</v>
          </cell>
          <cell r="AD36">
            <v>-389.61043557785081</v>
          </cell>
          <cell r="AE36">
            <v>-389.61043557785081</v>
          </cell>
          <cell r="AF36">
            <v>-389.61043557785081</v>
          </cell>
          <cell r="AG36">
            <v>-389.61043557785081</v>
          </cell>
          <cell r="AH36">
            <v>-389.61043557785081</v>
          </cell>
        </row>
        <row r="37">
          <cell r="E37">
            <v>36.143010470485827</v>
          </cell>
          <cell r="F37">
            <v>42.336535045672548</v>
          </cell>
          <cell r="G37">
            <v>35.057425033613079</v>
          </cell>
          <cell r="H37">
            <v>26.309189885799977</v>
          </cell>
          <cell r="I37">
            <v>16.050344670518058</v>
          </cell>
          <cell r="J37">
            <v>5.5018117473103514</v>
          </cell>
          <cell r="K37">
            <v>7.7057537468934914E-2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5.9989647483424768</v>
          </cell>
          <cell r="Q37">
            <v>7.8536142611929947</v>
          </cell>
          <cell r="R37">
            <v>8.6029976439356748</v>
          </cell>
          <cell r="S37">
            <v>10.574254646563066</v>
          </cell>
          <cell r="T37">
            <v>13.430971602437257</v>
          </cell>
          <cell r="U37">
            <v>16.421944604280643</v>
          </cell>
          <cell r="V37">
            <v>20.398195463196409</v>
          </cell>
          <cell r="W37">
            <v>25.435480676022831</v>
          </cell>
          <cell r="X37">
            <v>31.618148870791956</v>
          </cell>
          <cell r="Y37">
            <v>39.035892457685051</v>
          </cell>
          <cell r="Z37">
            <v>47.778936735979215</v>
          </cell>
          <cell r="AA37">
            <v>57.938649262392708</v>
          </cell>
          <cell r="AB37">
            <v>66.321816414185761</v>
          </cell>
          <cell r="AC37">
            <v>67.415631964212963</v>
          </cell>
          <cell r="AD37">
            <v>63.8306837798144</v>
          </cell>
          <cell r="AE37">
            <v>60.45209454428575</v>
          </cell>
          <cell r="AF37">
            <v>57.293763408968822</v>
          </cell>
          <cell r="AG37">
            <v>51.637996138769161</v>
          </cell>
          <cell r="AH37">
            <v>42.673249608730778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3-2"/>
      <sheetName val="Table 6-1"/>
      <sheetName val="Table 6-2"/>
      <sheetName val="Table 6-3"/>
      <sheetName val="Table 7-1"/>
      <sheetName val="Table 7-2"/>
      <sheetName val="Table 7-3"/>
      <sheetName val="Taxable Income Forecast"/>
      <sheetName val="Collection Lag"/>
      <sheetName val="Pricing"/>
      <sheetName val="Print 3-2"/>
      <sheetName val="Print_6-1"/>
      <sheetName val="Print_6-2"/>
      <sheetName val="Print_6-3"/>
      <sheetName val="Print_7-1"/>
      <sheetName val="Print_7-2"/>
      <sheetName val="Print_7-3"/>
    </sheetNames>
    <sheetDataSet>
      <sheetData sheetId="0" refreshError="1"/>
      <sheetData sheetId="1" refreshError="1"/>
      <sheetData sheetId="2" refreshError="1"/>
      <sheetData sheetId="3">
        <row r="23">
          <cell r="E23">
            <v>253.73182587155281</v>
          </cell>
          <cell r="F23">
            <v>304.9463583775912</v>
          </cell>
          <cell r="G23">
            <v>304.9463583775912</v>
          </cell>
          <cell r="H23">
            <v>394.73807121285319</v>
          </cell>
          <cell r="I23">
            <v>394.73807121285319</v>
          </cell>
          <cell r="J23">
            <v>394.73807121285319</v>
          </cell>
          <cell r="K23">
            <v>394.73807121285319</v>
          </cell>
          <cell r="L23">
            <v>394.73807121285319</v>
          </cell>
          <cell r="M23">
            <v>394.73807121285319</v>
          </cell>
          <cell r="N23">
            <v>394.73807121285319</v>
          </cell>
          <cell r="O23">
            <v>394.73807121285319</v>
          </cell>
          <cell r="P23">
            <v>394.73807121285319</v>
          </cell>
          <cell r="Q23">
            <v>394.73807121285319</v>
          </cell>
          <cell r="R23">
            <v>394.73807121285319</v>
          </cell>
          <cell r="S23">
            <v>394.73807121285319</v>
          </cell>
          <cell r="T23">
            <v>394.73807121285319</v>
          </cell>
          <cell r="U23">
            <v>394.73807121285319</v>
          </cell>
          <cell r="V23">
            <v>394.73807121285319</v>
          </cell>
          <cell r="W23">
            <v>394.73807121285319</v>
          </cell>
          <cell r="X23">
            <v>394.73807121285319</v>
          </cell>
          <cell r="Y23">
            <v>394.73807121285319</v>
          </cell>
          <cell r="Z23">
            <v>394.73807121285319</v>
          </cell>
          <cell r="AA23">
            <v>394.73807121285319</v>
          </cell>
          <cell r="AB23">
            <v>394.73807121285319</v>
          </cell>
          <cell r="AC23">
            <v>394.73807121285319</v>
          </cell>
          <cell r="AD23">
            <v>394.73807121285319</v>
          </cell>
          <cell r="AE23">
            <v>394.73807121285319</v>
          </cell>
          <cell r="AF23">
            <v>394.73807121285319</v>
          </cell>
          <cell r="AG23">
            <v>394.73807121285319</v>
          </cell>
          <cell r="AH23">
            <v>331.30511474496501</v>
          </cell>
        </row>
        <row r="27">
          <cell r="E27">
            <v>-2.8687500000000004</v>
          </cell>
          <cell r="F27">
            <v>-3.8250000000000002</v>
          </cell>
          <cell r="G27">
            <v>-3.8250000000000002</v>
          </cell>
          <cell r="H27">
            <v>-3.8250000000000002</v>
          </cell>
          <cell r="I27">
            <v>-3.8250000000000002</v>
          </cell>
          <cell r="J27">
            <v>-3.8250000000000002</v>
          </cell>
          <cell r="K27">
            <v>-3.8250000000000002</v>
          </cell>
          <cell r="L27">
            <v>-3.8250000000000002</v>
          </cell>
          <cell r="M27">
            <v>-3.8250000000000002</v>
          </cell>
          <cell r="N27">
            <v>-3.8250000000000002</v>
          </cell>
          <cell r="O27">
            <v>-3.8250000000000002</v>
          </cell>
          <cell r="P27">
            <v>-3.8250000000000002</v>
          </cell>
          <cell r="Q27">
            <v>-3.8250000000000002</v>
          </cell>
          <cell r="R27">
            <v>-3.8250000000000002</v>
          </cell>
          <cell r="S27">
            <v>-3.8250000000000002</v>
          </cell>
          <cell r="T27">
            <v>-3.8250000000000002</v>
          </cell>
          <cell r="U27">
            <v>-3.8250000000000002</v>
          </cell>
          <cell r="V27">
            <v>-3.8250000000000002</v>
          </cell>
          <cell r="W27">
            <v>-3.8250000000000002</v>
          </cell>
          <cell r="X27">
            <v>-3.8250000000000002</v>
          </cell>
          <cell r="Y27">
            <v>-3.8250000000000002</v>
          </cell>
          <cell r="Z27">
            <v>-3.8250000000000002</v>
          </cell>
          <cell r="AA27">
            <v>-3.8250000000000002</v>
          </cell>
          <cell r="AB27">
            <v>-3.8250000000000002</v>
          </cell>
          <cell r="AC27">
            <v>-3.8250000000000002</v>
          </cell>
          <cell r="AD27">
            <v>-3.8250000000000002</v>
          </cell>
          <cell r="AE27">
            <v>-3.8250000000000002</v>
          </cell>
          <cell r="AF27">
            <v>-3.8250000000000002</v>
          </cell>
          <cell r="AG27">
            <v>-3.8250000000000002</v>
          </cell>
          <cell r="AH27">
            <v>-3.8250000000000002</v>
          </cell>
        </row>
        <row r="28">
          <cell r="E28">
            <v>-0.83731502537611391</v>
          </cell>
          <cell r="F28">
            <v>-1.0063229826460385</v>
          </cell>
          <cell r="G28">
            <v>-1.0063229826460385</v>
          </cell>
          <cell r="H28">
            <v>-1.3026356350023995</v>
          </cell>
          <cell r="I28">
            <v>-1.3026356350023995</v>
          </cell>
          <cell r="J28">
            <v>-1.3026356350023995</v>
          </cell>
          <cell r="K28">
            <v>-1.3026356350023995</v>
          </cell>
          <cell r="L28">
            <v>-1.3026356350023995</v>
          </cell>
          <cell r="M28">
            <v>-1.3026356350023995</v>
          </cell>
          <cell r="N28">
            <v>-1.3026356350023995</v>
          </cell>
          <cell r="O28">
            <v>-1.3026356350023995</v>
          </cell>
          <cell r="P28">
            <v>-1.3026356350023995</v>
          </cell>
          <cell r="Q28">
            <v>-1.3026356350023995</v>
          </cell>
          <cell r="R28">
            <v>-1.3026356350023995</v>
          </cell>
          <cell r="S28">
            <v>-1.3026356350023995</v>
          </cell>
          <cell r="T28">
            <v>-1.3026356350023995</v>
          </cell>
          <cell r="U28">
            <v>-1.3026356350023995</v>
          </cell>
          <cell r="V28">
            <v>-1.3026356350023995</v>
          </cell>
          <cell r="W28">
            <v>-1.3026356350023995</v>
          </cell>
          <cell r="X28">
            <v>-1.3026356350023995</v>
          </cell>
          <cell r="Y28">
            <v>-1.3026356350023995</v>
          </cell>
          <cell r="Z28">
            <v>-1.3026356350023995</v>
          </cell>
          <cell r="AA28">
            <v>-1.3026356350023995</v>
          </cell>
          <cell r="AB28">
            <v>-1.3026356350023995</v>
          </cell>
          <cell r="AC28">
            <v>-1.3026356350023995</v>
          </cell>
          <cell r="AD28">
            <v>-1.3026356350023995</v>
          </cell>
          <cell r="AE28">
            <v>-1.3026356350023995</v>
          </cell>
          <cell r="AF28">
            <v>-1.3026356350023995</v>
          </cell>
          <cell r="AG28">
            <v>-1.3026356350023995</v>
          </cell>
          <cell r="AH28">
            <v>-1.0933068786583711</v>
          </cell>
        </row>
        <row r="30">
          <cell r="E30">
            <v>-63.223627711544161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63.223627711544161</v>
          </cell>
        </row>
        <row r="34">
          <cell r="E34">
            <v>1800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101.29615306799292</v>
          </cell>
          <cell r="K35">
            <v>356.5329488551231</v>
          </cell>
          <cell r="L35">
            <v>407.86258220260032</v>
          </cell>
          <cell r="M35">
            <v>463.02573776674484</v>
          </cell>
          <cell r="N35">
            <v>537.46296023898299</v>
          </cell>
          <cell r="O35">
            <v>573.68067710296293</v>
          </cell>
          <cell r="P35">
            <v>615.46108737930524</v>
          </cell>
          <cell r="Q35">
            <v>659.63859123133159</v>
          </cell>
          <cell r="R35">
            <v>706.36261796995063</v>
          </cell>
          <cell r="S35">
            <v>843.01919864767297</v>
          </cell>
          <cell r="T35">
            <v>895.71895693774638</v>
          </cell>
          <cell r="U35">
            <v>938.0154739122969</v>
          </cell>
          <cell r="V35">
            <v>266.43021575395687</v>
          </cell>
          <cell r="W35">
            <v>225.85559893333232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E36">
            <v>-186.80213313463253</v>
          </cell>
          <cell r="F36">
            <v>-300.11503539494515</v>
          </cell>
          <cell r="G36">
            <v>-300.11503539494515</v>
          </cell>
          <cell r="H36">
            <v>-389.61043557785081</v>
          </cell>
          <cell r="I36">
            <v>-389.61043557785081</v>
          </cell>
          <cell r="J36">
            <v>-389.61043557785081</v>
          </cell>
          <cell r="K36">
            <v>-114.73218046761639</v>
          </cell>
          <cell r="L36">
            <v>-367.17513490408095</v>
          </cell>
          <cell r="M36">
            <v>-389.61043557785081</v>
          </cell>
          <cell r="N36">
            <v>-389.61043557785081</v>
          </cell>
          <cell r="O36">
            <v>-389.61043557785081</v>
          </cell>
          <cell r="P36">
            <v>-389.61043557785081</v>
          </cell>
          <cell r="Q36">
            <v>-389.61043557785081</v>
          </cell>
          <cell r="R36">
            <v>-389.61043557785081</v>
          </cell>
          <cell r="S36">
            <v>-389.61043557785081</v>
          </cell>
          <cell r="T36">
            <v>-389.61043557785081</v>
          </cell>
          <cell r="U36">
            <v>-389.61043557785081</v>
          </cell>
          <cell r="V36">
            <v>-389.61043557785081</v>
          </cell>
          <cell r="W36">
            <v>-389.61043557785081</v>
          </cell>
          <cell r="X36">
            <v>-389.61043557785081</v>
          </cell>
          <cell r="Y36">
            <v>-389.61043557785081</v>
          </cell>
          <cell r="Z36">
            <v>-389.61043557785081</v>
          </cell>
          <cell r="AA36">
            <v>-389.61043557785081</v>
          </cell>
          <cell r="AB36">
            <v>-389.61043557785081</v>
          </cell>
          <cell r="AC36">
            <v>-389.61043557785081</v>
          </cell>
          <cell r="AD36">
            <v>-389.61043557785081</v>
          </cell>
          <cell r="AE36">
            <v>-389.61043557785081</v>
          </cell>
          <cell r="AF36">
            <v>-389.61043557785081</v>
          </cell>
          <cell r="AG36">
            <v>-389.61043557785081</v>
          </cell>
          <cell r="AH36">
            <v>-81.143679125444862</v>
          </cell>
        </row>
        <row r="37">
          <cell r="E37">
            <v>36.143010470485827</v>
          </cell>
          <cell r="F37">
            <v>42.336535045672548</v>
          </cell>
          <cell r="G37">
            <v>35.057425033613079</v>
          </cell>
          <cell r="H37">
            <v>26.309189885799977</v>
          </cell>
          <cell r="I37">
            <v>16.050344670518058</v>
          </cell>
          <cell r="J37">
            <v>6.9320044146221749</v>
          </cell>
          <cell r="K37">
            <v>6.4710285369872471</v>
          </cell>
          <cell r="L37">
            <v>10.642186048957869</v>
          </cell>
          <cell r="M37">
            <v>12.553706503340988</v>
          </cell>
          <cell r="N37">
            <v>16.032259743302024</v>
          </cell>
          <cell r="O37">
            <v>21.17136849716179</v>
          </cell>
          <cell r="P37">
            <v>27.556844235244306</v>
          </cell>
          <cell r="Q37">
            <v>35.336265304546274</v>
          </cell>
          <cell r="R37">
            <v>44.618792265090271</v>
          </cell>
          <cell r="S37">
            <v>56.752574631615616</v>
          </cell>
          <cell r="T37">
            <v>71.902496618274412</v>
          </cell>
          <cell r="U37">
            <v>88.821464966017132</v>
          </cell>
          <cell r="V37">
            <v>97.333308773181557</v>
          </cell>
          <cell r="W37">
            <v>96.030577714065771</v>
          </cell>
          <cell r="X37">
            <v>90.929352417169767</v>
          </cell>
          <cell r="Y37">
            <v>82.49524150449912</v>
          </cell>
          <cell r="Z37">
            <v>73.822969453083132</v>
          </cell>
          <cell r="AA37">
            <v>64.905811104977431</v>
          </cell>
          <cell r="AB37">
            <v>55.736851398252348</v>
          </cell>
          <cell r="AC37">
            <v>46.308980004513167</v>
          </cell>
          <cell r="AD37">
            <v>36.614885814995461</v>
          </cell>
          <cell r="AE37">
            <v>26.647051270959619</v>
          </cell>
          <cell r="AF37">
            <v>16.397746533987846</v>
          </cell>
          <cell r="AG37">
            <v>5.8590234916630068</v>
          </cell>
          <cell r="AH37">
            <v>-0.62207177405834058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3-2"/>
      <sheetName val="Table 6-1"/>
      <sheetName val="Table 6-2"/>
      <sheetName val="Table 6-3"/>
      <sheetName val="Table 7-1"/>
      <sheetName val="Table 7-2"/>
      <sheetName val="Table 7-3"/>
      <sheetName val="Taxable Income Forecast"/>
      <sheetName val="Collection Lag"/>
      <sheetName val="Pricing"/>
      <sheetName val="Print 3-2"/>
      <sheetName val="Print_6-1"/>
      <sheetName val="Print_6-2"/>
      <sheetName val="Print_6-3"/>
      <sheetName val="Print_7-1"/>
      <sheetName val="Print_7-2"/>
      <sheetName val="Print_7-3"/>
    </sheetNames>
    <sheetDataSet>
      <sheetData sheetId="0" refreshError="1"/>
      <sheetData sheetId="1" refreshError="1"/>
      <sheetData sheetId="2">
        <row r="7">
          <cell r="D7">
            <v>-20599.161553780759</v>
          </cell>
        </row>
      </sheetData>
      <sheetData sheetId="3">
        <row r="23">
          <cell r="E23">
            <v>253.73182587155281</v>
          </cell>
          <cell r="F23">
            <v>304.9463583775912</v>
          </cell>
          <cell r="G23">
            <v>304.9463583775912</v>
          </cell>
          <cell r="H23">
            <v>394.73807121285319</v>
          </cell>
          <cell r="I23">
            <v>394.73807121285319</v>
          </cell>
          <cell r="J23">
            <v>394.73807121285319</v>
          </cell>
          <cell r="K23">
            <v>394.73807121285319</v>
          </cell>
          <cell r="L23">
            <v>394.73807121285319</v>
          </cell>
          <cell r="M23">
            <v>394.73807121285319</v>
          </cell>
          <cell r="N23">
            <v>394.73807121285319</v>
          </cell>
          <cell r="O23">
            <v>394.73807121285319</v>
          </cell>
          <cell r="P23">
            <v>394.73807121285319</v>
          </cell>
          <cell r="Q23">
            <v>394.73807121285319</v>
          </cell>
          <cell r="R23">
            <v>394.73807121285319</v>
          </cell>
          <cell r="S23">
            <v>394.73807121285319</v>
          </cell>
          <cell r="T23">
            <v>394.73807121285319</v>
          </cell>
          <cell r="U23">
            <v>394.73807121285319</v>
          </cell>
          <cell r="V23">
            <v>394.73807121285319</v>
          </cell>
          <cell r="W23">
            <v>394.73807121285319</v>
          </cell>
          <cell r="X23">
            <v>394.73807121285319</v>
          </cell>
          <cell r="Y23">
            <v>394.73807121285319</v>
          </cell>
          <cell r="Z23">
            <v>394.73807121285319</v>
          </cell>
          <cell r="AA23">
            <v>394.73807121285319</v>
          </cell>
          <cell r="AB23">
            <v>394.73807121285319</v>
          </cell>
          <cell r="AC23">
            <v>394.73807121285319</v>
          </cell>
          <cell r="AD23">
            <v>394.73807121285319</v>
          </cell>
          <cell r="AE23">
            <v>394.73807121285319</v>
          </cell>
          <cell r="AF23">
            <v>394.73807121285319</v>
          </cell>
          <cell r="AG23">
            <v>394.73807121285319</v>
          </cell>
          <cell r="AH23">
            <v>331.30511474496501</v>
          </cell>
        </row>
        <row r="27">
          <cell r="E27">
            <v>-2.8687500000000004</v>
          </cell>
          <cell r="F27">
            <v>-3.8250000000000002</v>
          </cell>
          <cell r="G27">
            <v>-3.8250000000000002</v>
          </cell>
          <cell r="H27">
            <v>-3.8250000000000002</v>
          </cell>
          <cell r="I27">
            <v>-3.8250000000000002</v>
          </cell>
          <cell r="J27">
            <v>-3.8250000000000002</v>
          </cell>
          <cell r="K27">
            <v>-3.8250000000000002</v>
          </cell>
          <cell r="L27">
            <v>-3.8250000000000002</v>
          </cell>
          <cell r="M27">
            <v>-3.8250000000000002</v>
          </cell>
          <cell r="N27">
            <v>-3.8250000000000002</v>
          </cell>
          <cell r="O27">
            <v>-3.8250000000000002</v>
          </cell>
          <cell r="P27">
            <v>-3.8250000000000002</v>
          </cell>
          <cell r="Q27">
            <v>-3.8250000000000002</v>
          </cell>
          <cell r="R27">
            <v>-3.8250000000000002</v>
          </cell>
          <cell r="S27">
            <v>-3.8250000000000002</v>
          </cell>
          <cell r="T27">
            <v>-3.8250000000000002</v>
          </cell>
          <cell r="U27">
            <v>-3.8250000000000002</v>
          </cell>
          <cell r="V27">
            <v>-3.8250000000000002</v>
          </cell>
          <cell r="W27">
            <v>-3.8250000000000002</v>
          </cell>
          <cell r="X27">
            <v>-3.8250000000000002</v>
          </cell>
          <cell r="Y27">
            <v>-3.8250000000000002</v>
          </cell>
          <cell r="Z27">
            <v>-3.8250000000000002</v>
          </cell>
          <cell r="AA27">
            <v>-3.8250000000000002</v>
          </cell>
          <cell r="AB27">
            <v>-3.8250000000000002</v>
          </cell>
          <cell r="AC27">
            <v>-3.8250000000000002</v>
          </cell>
          <cell r="AD27">
            <v>-3.8250000000000002</v>
          </cell>
          <cell r="AE27">
            <v>-3.8250000000000002</v>
          </cell>
          <cell r="AF27">
            <v>-3.8250000000000002</v>
          </cell>
          <cell r="AG27">
            <v>-3.8250000000000002</v>
          </cell>
          <cell r="AH27">
            <v>-3.8250000000000002</v>
          </cell>
        </row>
        <row r="28">
          <cell r="E28">
            <v>-0.83731502537611391</v>
          </cell>
          <cell r="F28">
            <v>-1.0063229826460385</v>
          </cell>
          <cell r="G28">
            <v>-1.0063229826460385</v>
          </cell>
          <cell r="H28">
            <v>-1.3026356350023995</v>
          </cell>
          <cell r="I28">
            <v>-1.3026356350023995</v>
          </cell>
          <cell r="J28">
            <v>-1.3026356350023995</v>
          </cell>
          <cell r="K28">
            <v>-1.3026356350023995</v>
          </cell>
          <cell r="L28">
            <v>-1.3026356350023995</v>
          </cell>
          <cell r="M28">
            <v>-1.3026356350023995</v>
          </cell>
          <cell r="N28">
            <v>-1.3026356350023995</v>
          </cell>
          <cell r="O28">
            <v>-1.3026356350023995</v>
          </cell>
          <cell r="P28">
            <v>-1.3026356350023995</v>
          </cell>
          <cell r="Q28">
            <v>-1.3026356350023995</v>
          </cell>
          <cell r="R28">
            <v>-1.3026356350023995</v>
          </cell>
          <cell r="S28">
            <v>-1.3026356350023995</v>
          </cell>
          <cell r="T28">
            <v>-1.3026356350023995</v>
          </cell>
          <cell r="U28">
            <v>-1.3026356350023995</v>
          </cell>
          <cell r="V28">
            <v>-1.3026356350023995</v>
          </cell>
          <cell r="W28">
            <v>-1.3026356350023995</v>
          </cell>
          <cell r="X28">
            <v>-1.3026356350023995</v>
          </cell>
          <cell r="Y28">
            <v>-1.3026356350023995</v>
          </cell>
          <cell r="Z28">
            <v>-1.3026356350023995</v>
          </cell>
          <cell r="AA28">
            <v>-1.3026356350023995</v>
          </cell>
          <cell r="AB28">
            <v>-1.3026356350023995</v>
          </cell>
          <cell r="AC28">
            <v>-1.3026356350023995</v>
          </cell>
          <cell r="AD28">
            <v>-1.3026356350023995</v>
          </cell>
          <cell r="AE28">
            <v>-1.3026356350023995</v>
          </cell>
          <cell r="AF28">
            <v>-1.3026356350023995</v>
          </cell>
          <cell r="AG28">
            <v>-1.3026356350023995</v>
          </cell>
          <cell r="AH28">
            <v>-1.0933068786583711</v>
          </cell>
        </row>
        <row r="30">
          <cell r="E30">
            <v>-63.223627711544161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63.223627711544161</v>
          </cell>
        </row>
        <row r="34">
          <cell r="E34">
            <v>1800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41.58075037472242</v>
          </cell>
          <cell r="I35">
            <v>132.20223907857269</v>
          </cell>
          <cell r="J35">
            <v>0</v>
          </cell>
          <cell r="K35">
            <v>0</v>
          </cell>
          <cell r="L35">
            <v>190.56349529008838</v>
          </cell>
          <cell r="M35">
            <v>519.87561250096655</v>
          </cell>
          <cell r="N35">
            <v>844.1645636042972</v>
          </cell>
          <cell r="O35">
            <v>898.5903784304378</v>
          </cell>
          <cell r="P35">
            <v>959.83495288752351</v>
          </cell>
          <cell r="Q35">
            <v>1024.5721494323579</v>
          </cell>
          <cell r="R35">
            <v>1093.0120425393598</v>
          </cell>
          <cell r="S35">
            <v>1252.6033842971033</v>
          </cell>
          <cell r="T35">
            <v>633.36323156456945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E36">
            <v>-186.80213313463253</v>
          </cell>
          <cell r="F36">
            <v>-300.11503539494515</v>
          </cell>
          <cell r="G36">
            <v>-300.11503539494515</v>
          </cell>
          <cell r="H36">
            <v>-389.61043557785081</v>
          </cell>
          <cell r="I36">
            <v>-389.61043557785081</v>
          </cell>
          <cell r="J36">
            <v>-389.61043557785081</v>
          </cell>
          <cell r="K36">
            <v>-190.58933684797344</v>
          </cell>
          <cell r="L36">
            <v>-2.6530926576854701</v>
          </cell>
          <cell r="M36">
            <v>-200.45448085237459</v>
          </cell>
          <cell r="N36">
            <v>-389.61043557785081</v>
          </cell>
          <cell r="O36">
            <v>-389.61043557785081</v>
          </cell>
          <cell r="P36">
            <v>-389.61043557785081</v>
          </cell>
          <cell r="Q36">
            <v>-389.61043557785081</v>
          </cell>
          <cell r="R36">
            <v>-389.61043557785081</v>
          </cell>
          <cell r="S36">
            <v>-389.61043557785081</v>
          </cell>
          <cell r="T36">
            <v>-389.61043557785081</v>
          </cell>
          <cell r="U36">
            <v>-389.61043557785081</v>
          </cell>
          <cell r="V36">
            <v>-389.61043557785081</v>
          </cell>
          <cell r="W36">
            <v>-389.61043557785081</v>
          </cell>
          <cell r="X36">
            <v>-389.61043557785081</v>
          </cell>
          <cell r="Y36">
            <v>-389.61043557785081</v>
          </cell>
          <cell r="Z36">
            <v>-389.61043557785081</v>
          </cell>
          <cell r="AA36">
            <v>-389.61043557785081</v>
          </cell>
          <cell r="AB36">
            <v>-389.61043557785081</v>
          </cell>
          <cell r="AC36">
            <v>-389.61043557785081</v>
          </cell>
          <cell r="AD36">
            <v>-389.61043557785081</v>
          </cell>
          <cell r="AE36">
            <v>-389.61043557785081</v>
          </cell>
          <cell r="AF36">
            <v>-389.61043557785081</v>
          </cell>
          <cell r="AG36">
            <v>-389.61043557785081</v>
          </cell>
          <cell r="AH36">
            <v>-389.61043557785081</v>
          </cell>
        </row>
        <row r="37">
          <cell r="E37">
            <v>36.143010470485827</v>
          </cell>
          <cell r="F37">
            <v>42.336535045672548</v>
          </cell>
          <cell r="G37">
            <v>35.057425033613079</v>
          </cell>
          <cell r="H37">
            <v>26.896265332261745</v>
          </cell>
          <cell r="I37">
            <v>19.107626651368651</v>
          </cell>
          <cell r="J37">
            <v>10.511978131791075</v>
          </cell>
          <cell r="K37">
            <v>2.6170173875608276</v>
          </cell>
          <cell r="L37">
            <v>2.6530926576854639</v>
          </cell>
          <cell r="M37">
            <v>9.8909855622862057</v>
          </cell>
          <cell r="N37">
            <v>21.097983426788968</v>
          </cell>
          <cell r="O37">
            <v>35.297809201958685</v>
          </cell>
          <cell r="P37">
            <v>51.531748906817086</v>
          </cell>
          <cell r="Q37">
            <v>70.002827153400133</v>
          </cell>
          <cell r="R37">
            <v>90.875806074749008</v>
          </cell>
          <cell r="S37">
            <v>115.55774862534028</v>
          </cell>
          <cell r="T37">
            <v>134.44690956754073</v>
          </cell>
          <cell r="U37">
            <v>136.18404801227223</v>
          </cell>
          <cell r="V37">
            <v>129.02783229781505</v>
          </cell>
          <cell r="W37">
            <v>121.6695404544915</v>
          </cell>
          <cell r="X37">
            <v>114.10346628736743</v>
          </cell>
          <cell r="Y37">
            <v>106.3237424708456</v>
          </cell>
          <cell r="Z37">
            <v>98.324335998682685</v>
          </cell>
          <cell r="AA37">
            <v>90.099043505524406</v>
          </cell>
          <cell r="AB37">
            <v>81.641486456330838</v>
          </cell>
          <cell r="AC37">
            <v>72.945106199961572</v>
          </cell>
          <cell r="AD37">
            <v>64.003158883084794</v>
          </cell>
          <cell r="AE37">
            <v>54.808710220465841</v>
          </cell>
          <cell r="AF37">
            <v>45.354630117580321</v>
          </cell>
          <cell r="AG37">
            <v>35.633587141381163</v>
          </cell>
          <cell r="AH37">
            <v>25.638042834932047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81266-69E2-4A2C-8E51-FBA35BDCD7F5}">
  <sheetPr>
    <pageSetUpPr autoPageBreaks="0"/>
  </sheetPr>
  <dimension ref="A2:AG34"/>
  <sheetViews>
    <sheetView tabSelected="1" zoomScaleNormal="100" workbookViewId="0">
      <selection activeCell="B7" sqref="B7"/>
    </sheetView>
  </sheetViews>
  <sheetFormatPr defaultRowHeight="14.25" x14ac:dyDescent="0.2"/>
  <cols>
    <col min="1" max="1" width="63.140625" style="12" customWidth="1"/>
    <col min="2" max="2" width="14.7109375" style="12" customWidth="1"/>
    <col min="3" max="3" width="9.140625" style="12" customWidth="1"/>
    <col min="4" max="16384" width="9.140625" style="12"/>
  </cols>
  <sheetData>
    <row r="2" spans="1:33" x14ac:dyDescent="0.2">
      <c r="A2" s="12" t="s">
        <v>29</v>
      </c>
    </row>
    <row r="3" spans="1:33" x14ac:dyDescent="0.2">
      <c r="A3" s="12" t="s">
        <v>70</v>
      </c>
    </row>
    <row r="4" spans="1:33" x14ac:dyDescent="0.2">
      <c r="A4" s="12" t="s">
        <v>30</v>
      </c>
    </row>
    <row r="6" spans="1:33" ht="15" x14ac:dyDescent="0.25">
      <c r="A6" s="25" t="s">
        <v>34</v>
      </c>
      <c r="B6" s="3">
        <v>2021</v>
      </c>
      <c r="C6" s="3">
        <v>2022</v>
      </c>
      <c r="D6" s="3">
        <v>2023</v>
      </c>
      <c r="E6" s="3">
        <v>2024</v>
      </c>
      <c r="F6" s="3">
        <v>2025</v>
      </c>
      <c r="G6" s="3">
        <v>2026</v>
      </c>
      <c r="H6" s="3">
        <v>2027</v>
      </c>
      <c r="I6" s="3">
        <v>2028</v>
      </c>
      <c r="J6" s="3">
        <v>2029</v>
      </c>
      <c r="K6" s="3">
        <v>2030</v>
      </c>
      <c r="L6" s="3">
        <v>2031</v>
      </c>
      <c r="M6" s="3">
        <v>2032</v>
      </c>
      <c r="N6" s="3">
        <v>2033</v>
      </c>
      <c r="O6" s="3">
        <v>2034</v>
      </c>
      <c r="P6" s="3">
        <v>2035</v>
      </c>
      <c r="Q6" s="3">
        <v>2036</v>
      </c>
      <c r="R6" s="3">
        <v>2037</v>
      </c>
      <c r="S6" s="3">
        <v>2038</v>
      </c>
      <c r="T6" s="3">
        <v>2039</v>
      </c>
      <c r="U6" s="3">
        <v>2040</v>
      </c>
      <c r="V6" s="3">
        <v>2041</v>
      </c>
      <c r="W6" s="3">
        <v>2042</v>
      </c>
      <c r="X6" s="3">
        <v>2043</v>
      </c>
      <c r="Y6" s="3">
        <v>2044</v>
      </c>
      <c r="Z6" s="3">
        <v>2045</v>
      </c>
      <c r="AA6" s="3">
        <v>2046</v>
      </c>
      <c r="AB6" s="3">
        <v>2047</v>
      </c>
      <c r="AC6" s="3">
        <v>2048</v>
      </c>
      <c r="AD6" s="3">
        <v>2049</v>
      </c>
      <c r="AE6" s="3">
        <v>2050</v>
      </c>
    </row>
    <row r="7" spans="1:33" ht="15" x14ac:dyDescent="0.25">
      <c r="A7" s="12" t="s">
        <v>32</v>
      </c>
      <c r="B7" s="4">
        <f>'[1]Table 6-3'!E23</f>
        <v>253.73182587155281</v>
      </c>
      <c r="C7" s="4">
        <f>'[1]Table 6-3'!F23</f>
        <v>304.9463583775912</v>
      </c>
      <c r="D7" s="4">
        <f>'[1]Table 6-3'!G23</f>
        <v>304.9463583775912</v>
      </c>
      <c r="E7" s="4">
        <f>'[1]Table 6-3'!H23</f>
        <v>394.73807121285319</v>
      </c>
      <c r="F7" s="4">
        <f>'[1]Table 6-3'!I23</f>
        <v>394.73807121285319</v>
      </c>
      <c r="G7" s="4">
        <f>'[1]Table 6-3'!J23</f>
        <v>394.73807121285319</v>
      </c>
      <c r="H7" s="4">
        <f>'[1]Table 6-3'!K23</f>
        <v>394.73807121285319</v>
      </c>
      <c r="I7" s="4">
        <f>'[1]Table 6-3'!L23</f>
        <v>394.73807121285319</v>
      </c>
      <c r="J7" s="4">
        <f>'[1]Table 6-3'!M23</f>
        <v>394.73807121285319</v>
      </c>
      <c r="K7" s="4">
        <f>'[1]Table 6-3'!N23</f>
        <v>394.73807121285319</v>
      </c>
      <c r="L7" s="4">
        <f>'[1]Table 6-3'!O23</f>
        <v>394.73807121285319</v>
      </c>
      <c r="M7" s="4">
        <f>'[1]Table 6-3'!P23</f>
        <v>394.73807121285319</v>
      </c>
      <c r="N7" s="4">
        <f>'[1]Table 6-3'!Q23</f>
        <v>394.73807121285319</v>
      </c>
      <c r="O7" s="4">
        <f>'[1]Table 6-3'!R23</f>
        <v>394.73807121285319</v>
      </c>
      <c r="P7" s="4">
        <f>'[1]Table 6-3'!S23</f>
        <v>394.73807121285319</v>
      </c>
      <c r="Q7" s="4">
        <f>'[1]Table 6-3'!T23</f>
        <v>394.73807121285319</v>
      </c>
      <c r="R7" s="4">
        <f>'[1]Table 6-3'!U23</f>
        <v>394.73807121285319</v>
      </c>
      <c r="S7" s="4">
        <f>'[1]Table 6-3'!V23</f>
        <v>394.73807121285319</v>
      </c>
      <c r="T7" s="4">
        <f>'[1]Table 6-3'!W23</f>
        <v>394.73807121285319</v>
      </c>
      <c r="U7" s="4">
        <f>'[1]Table 6-3'!X23</f>
        <v>394.73807121285319</v>
      </c>
      <c r="V7" s="4">
        <f>'[1]Table 6-3'!Y23</f>
        <v>394.73807121285319</v>
      </c>
      <c r="W7" s="4">
        <f>'[1]Table 6-3'!Z23</f>
        <v>394.73807121285319</v>
      </c>
      <c r="X7" s="4">
        <f>'[1]Table 6-3'!AA23</f>
        <v>394.73807121285319</v>
      </c>
      <c r="Y7" s="4">
        <f>'[1]Table 6-3'!AB23</f>
        <v>394.73807121285319</v>
      </c>
      <c r="Z7" s="4">
        <f>'[1]Table 6-3'!AC23</f>
        <v>394.73807121285319</v>
      </c>
      <c r="AA7" s="4">
        <f>'[1]Table 6-3'!AD23</f>
        <v>394.73807121285319</v>
      </c>
      <c r="AB7" s="4">
        <f>'[1]Table 6-3'!AE23</f>
        <v>394.73807121285319</v>
      </c>
      <c r="AC7" s="4">
        <f>'[1]Table 6-3'!AF23</f>
        <v>394.73807121285319</v>
      </c>
      <c r="AD7" s="4">
        <f>'[1]Table 6-3'!AG23</f>
        <v>394.73807121285319</v>
      </c>
      <c r="AE7" s="4">
        <f>'[1]Table 6-3'!AH23</f>
        <v>331.30511474496501</v>
      </c>
      <c r="AF7" s="3"/>
      <c r="AG7" s="3"/>
    </row>
    <row r="8" spans="1:33" x14ac:dyDescent="0.2">
      <c r="A8" s="12" t="s">
        <v>33</v>
      </c>
      <c r="B8" s="4">
        <f>'[1]Table 6-3'!$E$34</f>
        <v>1800</v>
      </c>
      <c r="C8" s="4">
        <f>'[1]Table 6-3'!F35</f>
        <v>0</v>
      </c>
      <c r="D8" s="4">
        <f>'[1]Table 6-3'!G35</f>
        <v>0</v>
      </c>
      <c r="E8" s="4">
        <f>'[1]Table 6-3'!H35</f>
        <v>41.58075037472242</v>
      </c>
      <c r="F8" s="4">
        <f>'[1]Table 6-3'!I35</f>
        <v>132.20223907857269</v>
      </c>
      <c r="G8" s="4">
        <f>'[1]Table 6-3'!J35</f>
        <v>500.82492065251847</v>
      </c>
      <c r="H8" s="4">
        <f>'[1]Table 6-3'!K35</f>
        <v>611.57959219816485</v>
      </c>
      <c r="I8" s="4">
        <f>'[1]Table 6-3'!L35</f>
        <v>682.55908241159136</v>
      </c>
      <c r="J8" s="4">
        <f>'[1]Table 6-3'!M35</f>
        <v>757.90131006569038</v>
      </c>
      <c r="K8" s="4">
        <f>'[1]Table 6-3'!N35</f>
        <v>855.49684035301129</v>
      </c>
      <c r="L8" s="4">
        <f>'[1]Table 6-3'!O35</f>
        <v>910.55328263745878</v>
      </c>
      <c r="M8" s="4">
        <f>'[1]Table 6-3'!P35</f>
        <v>972.25586145120656</v>
      </c>
      <c r="N8" s="4">
        <f>'[1]Table 6-3'!Q35</f>
        <v>1037.4696124957316</v>
      </c>
      <c r="O8" s="4">
        <f>'[1]Table 6-3'!R35</f>
        <v>950.74894341073343</v>
      </c>
      <c r="P8" s="4">
        <f>'[1]Table 6-3'!S35</f>
        <v>137.19036487059807</v>
      </c>
      <c r="Q8" s="4">
        <f>'[1]Table 6-3'!T35</f>
        <v>0</v>
      </c>
      <c r="R8" s="4">
        <f>'[1]Table 6-3'!U35</f>
        <v>0</v>
      </c>
      <c r="S8" s="4">
        <f>'[1]Table 6-3'!V35</f>
        <v>0</v>
      </c>
      <c r="T8" s="4">
        <f>'[1]Table 6-3'!W35</f>
        <v>0</v>
      </c>
      <c r="U8" s="4">
        <f>'[1]Table 6-3'!X35</f>
        <v>0</v>
      </c>
      <c r="V8" s="4">
        <f>'[1]Table 6-3'!Y35</f>
        <v>0</v>
      </c>
      <c r="W8" s="4">
        <f>'[1]Table 6-3'!Z35</f>
        <v>0</v>
      </c>
      <c r="X8" s="4">
        <f>'[1]Table 6-3'!AA35</f>
        <v>0</v>
      </c>
      <c r="Y8" s="4">
        <f>'[1]Table 6-3'!AB35</f>
        <v>0</v>
      </c>
      <c r="Z8" s="4">
        <f>'[1]Table 6-3'!AC35</f>
        <v>0</v>
      </c>
      <c r="AA8" s="4">
        <f>'[1]Table 6-3'!AD35</f>
        <v>0</v>
      </c>
      <c r="AB8" s="4">
        <f>'[1]Table 6-3'!AE35</f>
        <v>0</v>
      </c>
      <c r="AC8" s="4">
        <f>'[1]Table 6-3'!AF35</f>
        <v>0</v>
      </c>
      <c r="AD8" s="4">
        <f>'[1]Table 6-3'!AG35</f>
        <v>0</v>
      </c>
      <c r="AE8" s="4">
        <f>'[1]Table 6-3'!AH35</f>
        <v>0</v>
      </c>
    </row>
    <row r="9" spans="1:33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3" x14ac:dyDescent="0.2">
      <c r="A10" s="12" t="s">
        <v>61</v>
      </c>
      <c r="B10" s="14">
        <f>SUM(B7:AE7)</f>
        <v>11458.119508905878</v>
      </c>
    </row>
    <row r="11" spans="1:33" ht="15" x14ac:dyDescent="0.25">
      <c r="A11" s="12" t="s">
        <v>62</v>
      </c>
      <c r="B11" s="14">
        <f>SUM(B8:AE8)</f>
        <v>9390.362799999999</v>
      </c>
      <c r="C11" s="14"/>
      <c r="P11"/>
      <c r="Q11"/>
      <c r="R11"/>
      <c r="S11"/>
      <c r="T11"/>
    </row>
    <row r="12" spans="1:33" ht="15" x14ac:dyDescent="0.25">
      <c r="B12" s="24"/>
      <c r="C12" s="14"/>
      <c r="P12"/>
      <c r="Q12"/>
      <c r="R12"/>
      <c r="S12"/>
      <c r="T12"/>
    </row>
    <row r="13" spans="1:33" ht="15" x14ac:dyDescent="0.25">
      <c r="B13" s="25" t="s">
        <v>36</v>
      </c>
      <c r="P13"/>
      <c r="Q13"/>
      <c r="R13"/>
      <c r="S13"/>
      <c r="T13"/>
    </row>
    <row r="14" spans="1:33" ht="29.25" x14ac:dyDescent="0.25">
      <c r="A14" s="27" t="s">
        <v>56</v>
      </c>
      <c r="B14" s="14">
        <f>990000000/1000000</f>
        <v>990</v>
      </c>
      <c r="P14"/>
      <c r="Q14"/>
      <c r="R14"/>
      <c r="S14"/>
      <c r="T14"/>
    </row>
    <row r="15" spans="1:33" ht="29.25" x14ac:dyDescent="0.25">
      <c r="A15" s="27" t="s">
        <v>57</v>
      </c>
      <c r="B15" s="14">
        <f>3*B14</f>
        <v>2970</v>
      </c>
      <c r="P15"/>
      <c r="Q15"/>
      <c r="R15"/>
      <c r="S15"/>
      <c r="T15"/>
    </row>
    <row r="16" spans="1:33" ht="15" x14ac:dyDescent="0.25">
      <c r="A16" s="12" t="s">
        <v>31</v>
      </c>
      <c r="B16" s="15">
        <v>7.3400000000000007E-2</v>
      </c>
      <c r="P16"/>
      <c r="Q16"/>
      <c r="R16"/>
      <c r="S16"/>
      <c r="T16"/>
    </row>
    <row r="17" spans="1:20" ht="15" x14ac:dyDescent="0.25">
      <c r="A17" s="12" t="s">
        <v>35</v>
      </c>
      <c r="B17" s="26">
        <v>30</v>
      </c>
      <c r="P17"/>
      <c r="Q17"/>
      <c r="R17"/>
      <c r="S17"/>
      <c r="T17"/>
    </row>
    <row r="18" spans="1:20" ht="29.25" x14ac:dyDescent="0.25">
      <c r="A18" s="27" t="s">
        <v>66</v>
      </c>
      <c r="B18" s="14">
        <f>-PV($B$16,$B$17,0,B14)</f>
        <v>118.24627434871185</v>
      </c>
      <c r="P18"/>
      <c r="Q18"/>
      <c r="R18"/>
      <c r="S18"/>
      <c r="T18"/>
    </row>
    <row r="19" spans="1:20" ht="29.25" x14ac:dyDescent="0.25">
      <c r="A19" s="27" t="s">
        <v>65</v>
      </c>
      <c r="B19" s="14">
        <f>-PV($B$16,$B$17,0,B15)</f>
        <v>354.73882304613556</v>
      </c>
      <c r="P19"/>
      <c r="Q19"/>
      <c r="R19"/>
      <c r="S19"/>
      <c r="T19"/>
    </row>
    <row r="20" spans="1:20" ht="29.25" x14ac:dyDescent="0.25">
      <c r="A20" s="27" t="s">
        <v>64</v>
      </c>
      <c r="B20" s="14">
        <f>NPV(B16,B7:AE7)</f>
        <v>4446.08790859081</v>
      </c>
      <c r="P20"/>
      <c r="Q20"/>
      <c r="R20"/>
      <c r="S20"/>
      <c r="T20"/>
    </row>
    <row r="21" spans="1:20" ht="29.25" x14ac:dyDescent="0.25">
      <c r="A21" s="27" t="s">
        <v>63</v>
      </c>
      <c r="B21" s="14">
        <f>NPV(B16,B8:AE8)</f>
        <v>5356.7489430272972</v>
      </c>
      <c r="P21"/>
      <c r="Q21"/>
      <c r="R21"/>
      <c r="S21"/>
      <c r="T21"/>
    </row>
    <row r="22" spans="1:20" ht="8.25" customHeight="1" x14ac:dyDescent="0.2">
      <c r="A22" s="48"/>
      <c r="B22" s="49"/>
    </row>
    <row r="23" spans="1:20" x14ac:dyDescent="0.2">
      <c r="A23" s="12" t="str">
        <f>A18</f>
        <v>PV of PG&amp;E Expected Surplus to Ratepayers 
                                       (Discount rate: 7.34%)</v>
      </c>
      <c r="B23" s="14">
        <f>B18</f>
        <v>118.24627434871185</v>
      </c>
    </row>
    <row r="24" spans="1:20" x14ac:dyDescent="0.2">
      <c r="A24" s="12" t="str">
        <f>A19</f>
        <v>PV of PG&amp;E Expected Surplus to Shareholders 
                                          (Discount rate: 7.34%)</v>
      </c>
      <c r="B24" s="14">
        <f>B19</f>
        <v>354.73882304613556</v>
      </c>
    </row>
    <row r="25" spans="1:20" x14ac:dyDescent="0.2">
      <c r="B25" s="14"/>
    </row>
    <row r="26" spans="1:20" ht="30" customHeight="1" x14ac:dyDescent="0.2">
      <c r="A26" s="27" t="str">
        <f>A14</f>
        <v>PG&amp;E Expected Surplus to Ratepayers 
                                       (Nominal, 2050)</v>
      </c>
      <c r="B26" s="14">
        <f>B14</f>
        <v>990</v>
      </c>
    </row>
    <row r="27" spans="1:20" ht="30" customHeight="1" x14ac:dyDescent="0.2">
      <c r="A27" s="27" t="str">
        <f>A15</f>
        <v>PG&amp;E Expected Surplus to Shareholders 
                                          (Nominal, 2050)</v>
      </c>
      <c r="B27" s="14">
        <f>B15</f>
        <v>2970</v>
      </c>
    </row>
    <row r="28" spans="1:20" ht="6" customHeight="1" x14ac:dyDescent="0.2">
      <c r="A28" s="48"/>
      <c r="B28" s="49"/>
    </row>
    <row r="29" spans="1:20" x14ac:dyDescent="0.2">
      <c r="A29" s="12" t="str">
        <f>A21</f>
        <v>NPV of Shareholder Obligations 
                (Discount rate: 7.34%)</v>
      </c>
      <c r="B29" s="14">
        <f>B21</f>
        <v>5356.7489430272972</v>
      </c>
    </row>
    <row r="30" spans="1:20" ht="28.5" customHeight="1" x14ac:dyDescent="0.2">
      <c r="A30" s="27" t="s">
        <v>67</v>
      </c>
      <c r="B30" s="14">
        <f>NPV(10.25%,B8:AE8)</f>
        <v>4458.5534999382726</v>
      </c>
    </row>
    <row r="31" spans="1:20" x14ac:dyDescent="0.2">
      <c r="A31" s="12" t="str">
        <f>A20</f>
        <v>NPV of Ratepayer Obligations 
              (Discount rate: 7.34%)</v>
      </c>
      <c r="B31" s="14">
        <f>B20</f>
        <v>4446.08790859081</v>
      </c>
    </row>
    <row r="32" spans="1:20" x14ac:dyDescent="0.2">
      <c r="B32" s="14"/>
    </row>
    <row r="33" spans="1:2" x14ac:dyDescent="0.2">
      <c r="A33" s="12" t="str">
        <f>A11</f>
        <v>Nominal Total Shareholder Obligations</v>
      </c>
      <c r="B33" s="14">
        <f>B11</f>
        <v>9390.362799999999</v>
      </c>
    </row>
    <row r="34" spans="1:2" x14ac:dyDescent="0.2">
      <c r="A34" s="12" t="str">
        <f>A10</f>
        <v>Nominal Total Ratepayer Obligations</v>
      </c>
      <c r="B34" s="14">
        <f>B10</f>
        <v>11458.119508905878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CA8D3-A412-4E7E-A4DD-D9786942D602}">
  <sheetPr>
    <pageSetUpPr autoPageBreaks="0"/>
  </sheetPr>
  <dimension ref="A2:AI57"/>
  <sheetViews>
    <sheetView zoomScaleNormal="100" workbookViewId="0"/>
  </sheetViews>
  <sheetFormatPr defaultRowHeight="14.25" x14ac:dyDescent="0.2"/>
  <cols>
    <col min="1" max="1" width="63" style="12" customWidth="1"/>
    <col min="2" max="31" width="9.85546875" style="12" customWidth="1"/>
    <col min="32" max="33" width="9.140625" style="12"/>
    <col min="34" max="34" width="22.5703125" style="12" customWidth="1"/>
    <col min="35" max="35" width="9.85546875" style="12" bestFit="1" customWidth="1"/>
    <col min="36" max="16384" width="9.140625" style="12"/>
  </cols>
  <sheetData>
    <row r="2" spans="1:31" x14ac:dyDescent="0.2">
      <c r="B2" s="7">
        <v>2021</v>
      </c>
      <c r="C2" s="7">
        <v>2022</v>
      </c>
      <c r="D2" s="7">
        <v>2023</v>
      </c>
      <c r="E2" s="7">
        <v>2024</v>
      </c>
      <c r="F2" s="7">
        <v>2025</v>
      </c>
      <c r="G2" s="7">
        <v>2026</v>
      </c>
      <c r="H2" s="7">
        <v>2027</v>
      </c>
      <c r="I2" s="7">
        <v>2028</v>
      </c>
      <c r="J2" s="7">
        <v>2029</v>
      </c>
      <c r="K2" s="7">
        <v>2030</v>
      </c>
      <c r="L2" s="7">
        <v>2031</v>
      </c>
      <c r="M2" s="7">
        <v>2032</v>
      </c>
      <c r="N2" s="7">
        <v>2033</v>
      </c>
      <c r="O2" s="7">
        <v>2034</v>
      </c>
      <c r="P2" s="7">
        <v>2035</v>
      </c>
      <c r="Q2" s="7">
        <v>2036</v>
      </c>
      <c r="R2" s="7">
        <v>2037</v>
      </c>
      <c r="S2" s="7">
        <v>2038</v>
      </c>
      <c r="T2" s="7">
        <v>2039</v>
      </c>
      <c r="U2" s="7">
        <v>2040</v>
      </c>
      <c r="V2" s="7">
        <v>2041</v>
      </c>
      <c r="W2" s="7">
        <v>2042</v>
      </c>
      <c r="X2" s="7">
        <v>2043</v>
      </c>
      <c r="Y2" s="7">
        <v>2044</v>
      </c>
      <c r="Z2" s="7">
        <v>2045</v>
      </c>
      <c r="AA2" s="7">
        <v>2046</v>
      </c>
      <c r="AB2" s="7">
        <v>2047</v>
      </c>
      <c r="AC2" s="7">
        <v>2048</v>
      </c>
      <c r="AD2" s="7">
        <v>2049</v>
      </c>
      <c r="AE2" s="7">
        <v>2050</v>
      </c>
    </row>
    <row r="3" spans="1:31" x14ac:dyDescent="0.2">
      <c r="A3" s="12" t="s">
        <v>38</v>
      </c>
      <c r="B3" s="14">
        <f>'[1]Table 6-3'!$E$34</f>
        <v>1800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31" x14ac:dyDescent="0.2">
      <c r="A4" s="12" t="s">
        <v>39</v>
      </c>
      <c r="B4" s="14">
        <f>'[1]Table 6-3'!E35</f>
        <v>0</v>
      </c>
      <c r="C4" s="14">
        <f>'[1]Table 6-3'!F35</f>
        <v>0</v>
      </c>
      <c r="D4" s="14">
        <f>'[1]Table 6-3'!G35</f>
        <v>0</v>
      </c>
      <c r="E4" s="14">
        <f>'[1]Table 6-3'!H35</f>
        <v>41.58075037472242</v>
      </c>
      <c r="F4" s="14">
        <f>'[1]Table 6-3'!I35</f>
        <v>132.20223907857269</v>
      </c>
      <c r="G4" s="14">
        <f>'[1]Table 6-3'!J35</f>
        <v>500.82492065251847</v>
      </c>
      <c r="H4" s="14">
        <f>'[1]Table 6-3'!K35</f>
        <v>611.57959219816485</v>
      </c>
      <c r="I4" s="14">
        <f>'[1]Table 6-3'!L35</f>
        <v>682.55908241159136</v>
      </c>
      <c r="J4" s="14">
        <f>'[1]Table 6-3'!M35</f>
        <v>757.90131006569038</v>
      </c>
      <c r="K4" s="14">
        <f>'[1]Table 6-3'!N35</f>
        <v>855.49684035301129</v>
      </c>
      <c r="L4" s="14">
        <f>'[1]Table 6-3'!O35</f>
        <v>910.55328263745878</v>
      </c>
      <c r="M4" s="14">
        <f>'[1]Table 6-3'!P35</f>
        <v>972.25586145120656</v>
      </c>
      <c r="N4" s="14">
        <f>'[1]Table 6-3'!Q35</f>
        <v>1037.4696124957316</v>
      </c>
      <c r="O4" s="14">
        <f>'[1]Table 6-3'!R35</f>
        <v>950.74894341073343</v>
      </c>
      <c r="P4" s="14">
        <f>'[1]Table 6-3'!S35</f>
        <v>137.19036487059807</v>
      </c>
      <c r="Q4" s="14">
        <f>'[1]Table 6-3'!T35</f>
        <v>0</v>
      </c>
      <c r="R4" s="14">
        <f>'[1]Table 6-3'!U35</f>
        <v>0</v>
      </c>
      <c r="S4" s="14">
        <f>'[1]Table 6-3'!V35</f>
        <v>0</v>
      </c>
      <c r="T4" s="14">
        <f>'[1]Table 6-3'!W35</f>
        <v>0</v>
      </c>
      <c r="U4" s="14">
        <f>'[1]Table 6-3'!X35</f>
        <v>0</v>
      </c>
      <c r="V4" s="14">
        <f>'[1]Table 6-3'!Y35</f>
        <v>0</v>
      </c>
      <c r="W4" s="14">
        <f>'[1]Table 6-3'!Z35</f>
        <v>0</v>
      </c>
      <c r="X4" s="14">
        <f>'[1]Table 6-3'!AA35</f>
        <v>0</v>
      </c>
      <c r="Y4" s="14">
        <f>'[1]Table 6-3'!AB35</f>
        <v>0</v>
      </c>
      <c r="Z4" s="14">
        <f>'[1]Table 6-3'!AC35</f>
        <v>0</v>
      </c>
      <c r="AA4" s="14">
        <f>'[1]Table 6-3'!AD35</f>
        <v>0</v>
      </c>
      <c r="AB4" s="14">
        <f>'[1]Table 6-3'!AE35</f>
        <v>0</v>
      </c>
      <c r="AC4" s="14">
        <f>'[1]Table 6-3'!AF35</f>
        <v>0</v>
      </c>
      <c r="AD4" s="14">
        <f>'[1]Table 6-3'!AG35</f>
        <v>0</v>
      </c>
      <c r="AE4" s="14">
        <f>'[1]Table 6-3'!AH35</f>
        <v>0</v>
      </c>
    </row>
    <row r="5" spans="1:31" x14ac:dyDescent="0.2">
      <c r="A5" s="12" t="s">
        <v>40</v>
      </c>
      <c r="B5" s="14">
        <f>SUM('[1]Table 6-3'!$E$34:$E$35)</f>
        <v>1800</v>
      </c>
      <c r="C5" s="14">
        <f>B5+'[1]Table 6-3'!F35</f>
        <v>1800</v>
      </c>
      <c r="D5" s="14">
        <f>C5+'[1]Table 6-3'!G35</f>
        <v>1800</v>
      </c>
      <c r="E5" s="14">
        <f>D5+'[1]Table 6-3'!H35</f>
        <v>1841.5807503747224</v>
      </c>
      <c r="F5" s="14">
        <f>E5+'[1]Table 6-3'!I35</f>
        <v>1973.7829894532952</v>
      </c>
      <c r="G5" s="14">
        <f>F5+'[1]Table 6-3'!J35</f>
        <v>2474.6079101058135</v>
      </c>
      <c r="H5" s="14">
        <f>G5+'[1]Table 6-3'!K35</f>
        <v>3086.1875023039784</v>
      </c>
      <c r="I5" s="14">
        <f>H5+'[1]Table 6-3'!L35</f>
        <v>3768.74658471557</v>
      </c>
      <c r="J5" s="14">
        <f>I5+'[1]Table 6-3'!M35</f>
        <v>4526.6478947812602</v>
      </c>
      <c r="K5" s="14">
        <f>J5+'[1]Table 6-3'!N35</f>
        <v>5382.1447351342713</v>
      </c>
      <c r="L5" s="14">
        <f>K5+'[1]Table 6-3'!O35</f>
        <v>6292.6980177717305</v>
      </c>
      <c r="M5" s="14">
        <f>L5+'[1]Table 6-3'!P35</f>
        <v>7264.9538792229368</v>
      </c>
      <c r="N5" s="14">
        <f>M5+'[1]Table 6-3'!Q35</f>
        <v>8302.4234917186677</v>
      </c>
      <c r="O5" s="14">
        <f>N5+'[1]Table 6-3'!R35</f>
        <v>9253.1724351294015</v>
      </c>
      <c r="P5" s="14">
        <f>O5+'[1]Table 6-3'!S35</f>
        <v>9390.362799999999</v>
      </c>
      <c r="Q5" s="14">
        <f>P5+'[1]Table 6-3'!T35</f>
        <v>9390.362799999999</v>
      </c>
      <c r="R5" s="14">
        <f>Q5+'[1]Table 6-3'!U35</f>
        <v>9390.362799999999</v>
      </c>
      <c r="S5" s="14">
        <f>R5+'[1]Table 6-3'!V35</f>
        <v>9390.362799999999</v>
      </c>
      <c r="T5" s="14">
        <f>S5+'[1]Table 6-3'!W35</f>
        <v>9390.362799999999</v>
      </c>
      <c r="U5" s="14">
        <f>T5+'[1]Table 6-3'!X35</f>
        <v>9390.362799999999</v>
      </c>
      <c r="V5" s="14">
        <f>U5+'[1]Table 6-3'!Y35</f>
        <v>9390.362799999999</v>
      </c>
      <c r="W5" s="14">
        <f>V5+'[1]Table 6-3'!Z35</f>
        <v>9390.362799999999</v>
      </c>
      <c r="X5" s="14">
        <f>W5+'[1]Table 6-3'!AA35</f>
        <v>9390.362799999999</v>
      </c>
      <c r="Y5" s="14">
        <f>X5+'[1]Table 6-3'!AB35</f>
        <v>9390.362799999999</v>
      </c>
      <c r="Z5" s="14">
        <f>Y5+'[1]Table 6-3'!AC35</f>
        <v>9390.362799999999</v>
      </c>
      <c r="AA5" s="14">
        <f>Z5+'[1]Table 6-3'!AD35</f>
        <v>9390.362799999999</v>
      </c>
      <c r="AB5" s="14">
        <f>AA5+'[1]Table 6-3'!AE35</f>
        <v>9390.362799999999</v>
      </c>
      <c r="AC5" s="14">
        <f>AB5+'[1]Table 6-3'!AF35</f>
        <v>9390.362799999999</v>
      </c>
      <c r="AD5" s="14">
        <f>AC5+'[1]Table 6-3'!AG35</f>
        <v>9390.362799999999</v>
      </c>
      <c r="AE5" s="14">
        <f>AD5+'[1]Table 6-3'!AH35</f>
        <v>9390.362799999999</v>
      </c>
    </row>
    <row r="6" spans="1:31" x14ac:dyDescent="0.2">
      <c r="A6" s="12" t="s">
        <v>58</v>
      </c>
      <c r="B6" s="14">
        <f>'[1]Table 6-3'!E36</f>
        <v>-186.80213313463253</v>
      </c>
      <c r="C6" s="14">
        <f>'[1]Table 6-3'!F36</f>
        <v>-300.11503539494515</v>
      </c>
      <c r="D6" s="14">
        <f>'[1]Table 6-3'!G36</f>
        <v>-300.11503539494515</v>
      </c>
      <c r="E6" s="14">
        <f>'[1]Table 6-3'!H36</f>
        <v>-389.61043557785081</v>
      </c>
      <c r="F6" s="14">
        <f>'[1]Table 6-3'!I36</f>
        <v>-389.61043557785081</v>
      </c>
      <c r="G6" s="14">
        <f>'[1]Table 6-3'!J36</f>
        <v>-389.61043557785081</v>
      </c>
      <c r="H6" s="14">
        <f>'[1]Table 6-3'!K36</f>
        <v>-389.61043557785081</v>
      </c>
      <c r="I6" s="14">
        <f>'[1]Table 6-3'!L36</f>
        <v>-389.61043557785081</v>
      </c>
      <c r="J6" s="14">
        <f>'[1]Table 6-3'!M36</f>
        <v>-389.61043557785081</v>
      </c>
      <c r="K6" s="14">
        <f>'[1]Table 6-3'!N36</f>
        <v>-389.61043557785081</v>
      </c>
      <c r="L6" s="14">
        <f>'[1]Table 6-3'!O36</f>
        <v>-389.61043557785081</v>
      </c>
      <c r="M6" s="14">
        <f>'[1]Table 6-3'!P36</f>
        <v>-389.61043557785081</v>
      </c>
      <c r="N6" s="14">
        <f>'[1]Table 6-3'!Q36</f>
        <v>-389.61043557785081</v>
      </c>
      <c r="O6" s="14">
        <f>'[1]Table 6-3'!R36</f>
        <v>-389.61043557785081</v>
      </c>
      <c r="P6" s="14">
        <f>'[1]Table 6-3'!S36</f>
        <v>-389.61043557785081</v>
      </c>
      <c r="Q6" s="14">
        <f>'[1]Table 6-3'!T36</f>
        <v>-389.61043557785081</v>
      </c>
      <c r="R6" s="14">
        <f>'[1]Table 6-3'!U36</f>
        <v>-389.61043557785081</v>
      </c>
      <c r="S6" s="14">
        <f>'[1]Table 6-3'!V36</f>
        <v>-389.61043557785081</v>
      </c>
      <c r="T6" s="14">
        <f>'[1]Table 6-3'!W36</f>
        <v>-389.61043557785081</v>
      </c>
      <c r="U6" s="14">
        <f>'[1]Table 6-3'!X36</f>
        <v>-389.61043557785081</v>
      </c>
      <c r="V6" s="14">
        <f>'[1]Table 6-3'!Y36</f>
        <v>-389.61043557785081</v>
      </c>
      <c r="W6" s="14">
        <f>'[1]Table 6-3'!Z36</f>
        <v>-389.61043557785081</v>
      </c>
      <c r="X6" s="14">
        <f>'[1]Table 6-3'!AA36</f>
        <v>-389.61043557785081</v>
      </c>
      <c r="Y6" s="14">
        <f>'[1]Table 6-3'!AB36</f>
        <v>-389.61043557785081</v>
      </c>
      <c r="Z6" s="14">
        <f>'[1]Table 6-3'!AC36</f>
        <v>-389.61043557785081</v>
      </c>
      <c r="AA6" s="14">
        <f>'[1]Table 6-3'!AD36</f>
        <v>-389.61043557785081</v>
      </c>
      <c r="AB6" s="14">
        <f>'[1]Table 6-3'!AE36</f>
        <v>-389.61043557785081</v>
      </c>
      <c r="AC6" s="14">
        <f>'[1]Table 6-3'!AF36</f>
        <v>-389.61043557785081</v>
      </c>
      <c r="AD6" s="14">
        <f>'[1]Table 6-3'!AG36</f>
        <v>-389.61043557785081</v>
      </c>
      <c r="AE6" s="14">
        <f>'[1]Table 6-3'!AH36</f>
        <v>-389.61043557785081</v>
      </c>
    </row>
    <row r="7" spans="1:31" x14ac:dyDescent="0.2">
      <c r="A7" s="12" t="s">
        <v>54</v>
      </c>
      <c r="B7" s="14">
        <f>-'[1]Table 6-3'!E23-SUM('[1]Table 6-3'!E27:E28,'[1]Table 6-3'!E30)</f>
        <v>-186.80213313463253</v>
      </c>
      <c r="C7" s="14">
        <f>-'[1]Table 6-3'!F23-SUM('[1]Table 6-3'!F27:F28,'[1]Table 6-3'!F30)</f>
        <v>-300.11503539494515</v>
      </c>
      <c r="D7" s="14">
        <f>-'[1]Table 6-3'!G23-SUM('[1]Table 6-3'!G27:G28,'[1]Table 6-3'!G30)</f>
        <v>-300.11503539494515</v>
      </c>
      <c r="E7" s="14">
        <f>-'[1]Table 6-3'!H23-SUM('[1]Table 6-3'!H27:H28,'[1]Table 6-3'!H30)</f>
        <v>-389.61043557785081</v>
      </c>
      <c r="F7" s="14">
        <f>-'[1]Table 6-3'!I23-SUM('[1]Table 6-3'!I27:I28,'[1]Table 6-3'!I30)</f>
        <v>-389.61043557785081</v>
      </c>
      <c r="G7" s="14">
        <f>-'[1]Table 6-3'!J23-SUM('[1]Table 6-3'!J27:J28,'[1]Table 6-3'!J30)</f>
        <v>-389.61043557785081</v>
      </c>
      <c r="H7" s="14">
        <f>-'[1]Table 6-3'!K23-SUM('[1]Table 6-3'!K27:K28,'[1]Table 6-3'!K30)</f>
        <v>-389.61043557785081</v>
      </c>
      <c r="I7" s="14">
        <f>-'[1]Table 6-3'!L23-SUM('[1]Table 6-3'!L27:L28,'[1]Table 6-3'!L30)</f>
        <v>-389.61043557785081</v>
      </c>
      <c r="J7" s="14">
        <f>-'[1]Table 6-3'!M23-SUM('[1]Table 6-3'!M27:M28,'[1]Table 6-3'!M30)</f>
        <v>-389.61043557785081</v>
      </c>
      <c r="K7" s="14">
        <f>-'[1]Table 6-3'!N23-SUM('[1]Table 6-3'!N27:N28,'[1]Table 6-3'!N30)</f>
        <v>-389.61043557785081</v>
      </c>
      <c r="L7" s="14">
        <f>-'[1]Table 6-3'!O23-SUM('[1]Table 6-3'!O27:O28,'[1]Table 6-3'!O30)</f>
        <v>-389.61043557785081</v>
      </c>
      <c r="M7" s="14">
        <f>-'[1]Table 6-3'!P23-SUM('[1]Table 6-3'!P27:P28,'[1]Table 6-3'!P30)</f>
        <v>-389.61043557785081</v>
      </c>
      <c r="N7" s="14">
        <f>-'[1]Table 6-3'!Q23-SUM('[1]Table 6-3'!Q27:Q28,'[1]Table 6-3'!Q30)</f>
        <v>-389.61043557785081</v>
      </c>
      <c r="O7" s="14">
        <f>-'[1]Table 6-3'!R23-SUM('[1]Table 6-3'!R27:R28,'[1]Table 6-3'!R30)</f>
        <v>-389.61043557785081</v>
      </c>
      <c r="P7" s="14">
        <f>-'[1]Table 6-3'!S23-SUM('[1]Table 6-3'!S27:S28,'[1]Table 6-3'!S30)</f>
        <v>-389.61043557785081</v>
      </c>
      <c r="Q7" s="14">
        <f>-'[1]Table 6-3'!T23-SUM('[1]Table 6-3'!T27:T28,'[1]Table 6-3'!T30)</f>
        <v>-389.61043557785081</v>
      </c>
      <c r="R7" s="14">
        <f>-'[1]Table 6-3'!U23-SUM('[1]Table 6-3'!U27:U28,'[1]Table 6-3'!U30)</f>
        <v>-389.61043557785081</v>
      </c>
      <c r="S7" s="14">
        <f>-'[1]Table 6-3'!V23-SUM('[1]Table 6-3'!V27:V28,'[1]Table 6-3'!V30)</f>
        <v>-389.61043557785081</v>
      </c>
      <c r="T7" s="14">
        <f>-'[1]Table 6-3'!W23-SUM('[1]Table 6-3'!W27:W28,'[1]Table 6-3'!W30)</f>
        <v>-389.61043557785081</v>
      </c>
      <c r="U7" s="14">
        <f>-'[1]Table 6-3'!X23-SUM('[1]Table 6-3'!X27:X28,'[1]Table 6-3'!X30)</f>
        <v>-389.61043557785081</v>
      </c>
      <c r="V7" s="14">
        <f>-'[1]Table 6-3'!Y23-SUM('[1]Table 6-3'!Y27:Y28,'[1]Table 6-3'!Y30)</f>
        <v>-389.61043557785081</v>
      </c>
      <c r="W7" s="14">
        <f>-'[1]Table 6-3'!Z23-SUM('[1]Table 6-3'!Z27:Z28,'[1]Table 6-3'!Z30)</f>
        <v>-389.61043557785081</v>
      </c>
      <c r="X7" s="14">
        <f>-'[1]Table 6-3'!AA23-SUM('[1]Table 6-3'!AA27:AA28,'[1]Table 6-3'!AA30)</f>
        <v>-389.61043557785081</v>
      </c>
      <c r="Y7" s="14">
        <f>-'[1]Table 6-3'!AB23-SUM('[1]Table 6-3'!AB27:AB28,'[1]Table 6-3'!AB30)</f>
        <v>-389.61043557785081</v>
      </c>
      <c r="Z7" s="14">
        <f>-'[1]Table 6-3'!AC23-SUM('[1]Table 6-3'!AC27:AC28,'[1]Table 6-3'!AC30)</f>
        <v>-389.61043557785081</v>
      </c>
      <c r="AA7" s="14">
        <f>-'[1]Table 6-3'!AD23-SUM('[1]Table 6-3'!AD27:AD28,'[1]Table 6-3'!AD30)</f>
        <v>-389.61043557785081</v>
      </c>
      <c r="AB7" s="14">
        <f>-'[1]Table 6-3'!AE23-SUM('[1]Table 6-3'!AE27:AE28,'[1]Table 6-3'!AE30)</f>
        <v>-389.61043557785081</v>
      </c>
      <c r="AC7" s="14">
        <f>-'[1]Table 6-3'!AF23-SUM('[1]Table 6-3'!AF27:AF28,'[1]Table 6-3'!AF30)</f>
        <v>-389.61043557785081</v>
      </c>
      <c r="AD7" s="14">
        <f>-'[1]Table 6-3'!AG23-SUM('[1]Table 6-3'!AG27:AG28,'[1]Table 6-3'!AG30)</f>
        <v>-389.61043557785081</v>
      </c>
      <c r="AE7" s="14">
        <f>-'[1]Table 6-3'!AH23-SUM('[1]Table 6-3'!AH27:AH28,'[1]Table 6-3'!AH30)</f>
        <v>-389.61043557785081</v>
      </c>
    </row>
    <row r="8" spans="1:31" x14ac:dyDescent="0.2">
      <c r="A8" s="12" t="s">
        <v>37</v>
      </c>
      <c r="B8" s="14">
        <f>'CCSF_Figures_2&amp;3'!B24</f>
        <v>7439.4362934431456</v>
      </c>
      <c r="C8" s="14">
        <f>'CCSF_Figures_2&amp;3'!C24</f>
        <v>7340.547345742857</v>
      </c>
      <c r="D8" s="14">
        <f>'CCSF_Figures_2&amp;3'!D24</f>
        <v>7239.8454406970022</v>
      </c>
      <c r="E8" s="14">
        <f>'CCSF_Figures_2&amp;3'!E24</f>
        <v>7047.3936179307584</v>
      </c>
      <c r="F8" s="14">
        <f>'CCSF_Figures_2&amp;3'!F24</f>
        <v>6851.4135247777258</v>
      </c>
      <c r="G8" s="14">
        <f>'CCSF_Figures_2&amp;3'!G24</f>
        <v>6651.8404765197065</v>
      </c>
      <c r="H8" s="14">
        <f>'CCSF_Figures_2&amp;3'!H24</f>
        <v>6448.6086025563818</v>
      </c>
      <c r="I8" s="14">
        <f>'CCSF_Figures_2&amp;3'!I24</f>
        <v>6241.6508246642206</v>
      </c>
      <c r="J8" s="14">
        <f>'CCSF_Figures_2&amp;3'!J24</f>
        <v>6030.8988348568028</v>
      </c>
      <c r="K8" s="14">
        <f>'CCSF_Figures_2&amp;3'!K24</f>
        <v>5815.6248522930509</v>
      </c>
      <c r="L8" s="14">
        <f>'CCSF_Figures_2&amp;3'!L24</f>
        <v>5594.6781100778881</v>
      </c>
      <c r="M8" s="14">
        <f>'CCSF_Figures_2&amp;3'!M24</f>
        <v>5367.9091233470526</v>
      </c>
      <c r="N8" s="14">
        <f>'CCSF_Figures_2&amp;3'!N24</f>
        <v>5135.1644681085891</v>
      </c>
      <c r="O8" s="14">
        <f>'CCSF_Figures_2&amp;3'!O24</f>
        <v>4896.2866774415215</v>
      </c>
      <c r="P8" s="14">
        <f>'CCSF_Figures_2&amp;3'!P24</f>
        <v>4651.1141349592281</v>
      </c>
      <c r="Q8" s="14">
        <f>'CCSF_Figures_2&amp;3'!Q24</f>
        <v>4399.46312450401</v>
      </c>
      <c r="R8" s="14">
        <f>'CCSF_Figures_2&amp;3'!R24</f>
        <v>4140.7946369998226</v>
      </c>
      <c r="S8" s="14">
        <f>'CCSF_Figures_2&amp;3'!S24</f>
        <v>3874.8065031906626</v>
      </c>
      <c r="T8" s="14">
        <f>'CCSF_Figures_2&amp;3'!T24</f>
        <v>3601.2915960988812</v>
      </c>
      <c r="U8" s="14">
        <f>'CCSF_Figures_2&amp;3'!U24</f>
        <v>3320.0369275913736</v>
      </c>
      <c r="V8" s="14">
        <f>'CCSF_Figures_2&amp;3'!V24</f>
        <v>3030.8234825241047</v>
      </c>
      <c r="W8" s="14">
        <f>'CCSF_Figures_2&amp;3'!W24</f>
        <v>2733.2324055415402</v>
      </c>
      <c r="X8" s="14">
        <f>'CCSF_Figures_2&amp;3'!X24</f>
        <v>2426.6647612859338</v>
      </c>
      <c r="Y8" s="14">
        <f>'CCSF_Figures_2&amp;3'!Y24</f>
        <v>2110.8497796763259</v>
      </c>
      <c r="Z8" s="14">
        <f>'CCSF_Figures_2&amp;3'!Z24</f>
        <v>1785.5085230957143</v>
      </c>
      <c r="AA8" s="14">
        <f>'CCSF_Figures_2&amp;3'!AA24</f>
        <v>1450.3536400246724</v>
      </c>
      <c r="AB8" s="14">
        <f>'CCSF_Figures_2&amp;3'!AB24</f>
        <v>1104.8028277602507</v>
      </c>
      <c r="AC8" s="14">
        <f>'CCSF_Figures_2&amp;3'!AC24</f>
        <v>748.13401431256739</v>
      </c>
      <c r="AD8" s="14">
        <f>'CCSF_Figures_2&amp;3'!AD24</f>
        <v>379.98948108880256</v>
      </c>
      <c r="AE8" s="14">
        <f>'CCSF_Figures_2&amp;3'!AE24</f>
        <v>1.1937117960769683E-12</v>
      </c>
    </row>
    <row r="10" spans="1:31" x14ac:dyDescent="0.2">
      <c r="A10" s="12" t="s">
        <v>47</v>
      </c>
      <c r="B10" s="14">
        <f>'CCSF_Figures_6&amp;7'!C19</f>
        <v>36.143010470485827</v>
      </c>
      <c r="C10" s="14">
        <f>'CCSF_Figures_6&amp;7'!D19</f>
        <v>42.336535045672548</v>
      </c>
      <c r="D10" s="14">
        <f>'CCSF_Figures_6&amp;7'!E19</f>
        <v>35.057425033613079</v>
      </c>
      <c r="E10" s="14">
        <f>'CCSF_Figures_6&amp;7'!F19</f>
        <v>26.896265332261745</v>
      </c>
      <c r="F10" s="14">
        <f>'CCSF_Figures_6&amp;7'!G19</f>
        <v>19.107626651368651</v>
      </c>
      <c r="G10" s="14">
        <f>'CCSF_Figures_6&amp;7'!H19</f>
        <v>17.583087028132599</v>
      </c>
      <c r="H10" s="14">
        <f>'CCSF_Figures_6&amp;7'!I19</f>
        <v>22.783790011783747</v>
      </c>
      <c r="I10" s="14">
        <f>'CCSF_Figures_6&amp;7'!J19</f>
        <v>30.697240437162602</v>
      </c>
      <c r="J10" s="14">
        <f>'CCSF_Figures_6&amp;7'!K19</f>
        <v>40.900054855959539</v>
      </c>
      <c r="K10" s="14">
        <f>'CCSF_Figures_6&amp;7'!L19</f>
        <v>53.832669821663444</v>
      </c>
      <c r="L10" s="14">
        <f>'CCSF_Figures_6&amp;7'!M19</f>
        <v>69.285755568105571</v>
      </c>
      <c r="M10" s="14">
        <f>'CCSF_Figures_6&amp;7'!N19</f>
        <v>86.823714917982485</v>
      </c>
      <c r="N10" s="14">
        <f>'CCSF_Figures_6&amp;7'!O19</f>
        <v>106.64883048289886</v>
      </c>
      <c r="O10" s="14">
        <f>'CCSF_Figures_6&amp;7'!P19</f>
        <v>126.73011010296671</v>
      </c>
      <c r="P10" s="14">
        <f>'CCSF_Figures_6&amp;7'!Q19</f>
        <v>134.66746773287716</v>
      </c>
      <c r="Q10" s="14">
        <f>'CCSF_Figures_6&amp;7'!R19</f>
        <v>129.40540736452689</v>
      </c>
      <c r="R10" s="14">
        <f>'CCSF_Figures_6&amp;7'!S19</f>
        <v>122.05777742840152</v>
      </c>
      <c r="S10" s="14">
        <f>'CCSF_Figures_6&amp;7'!T19</f>
        <v>114.50266623778636</v>
      </c>
      <c r="T10" s="14">
        <f>'CCSF_Figures_6&amp;7'!U19</f>
        <v>106.73421496863358</v>
      </c>
      <c r="U10" s="14">
        <f>'CCSF_Figures_6&amp;7'!V19</f>
        <v>98.746399356314598</v>
      </c>
      <c r="V10" s="14">
        <f>'CCSF_Figures_6&amp;7'!W19</f>
        <v>90.533025023934272</v>
      </c>
      <c r="W10" s="14">
        <f>'CCSF_Figures_6&amp;7'!X19</f>
        <v>82.087722678726578</v>
      </c>
      <c r="X10" s="14">
        <f>'CCSF_Figures_6&amp;7'!Y19</f>
        <v>73.403943172806976</v>
      </c>
      <c r="Y10" s="14">
        <f>'CCSF_Figures_6&amp;7'!Z19</f>
        <v>64.474952424450905</v>
      </c>
      <c r="Z10" s="14">
        <f>'CCSF_Figures_6&amp;7'!AA19</f>
        <v>55.2938261959602</v>
      </c>
      <c r="AA10" s="14">
        <f>'CCSF_Figures_6&amp;7'!AB19</f>
        <v>45.853444724067749</v>
      </c>
      <c r="AB10" s="14">
        <f>'CCSF_Figures_6&amp;7'!AC19</f>
        <v>36.146487198716208</v>
      </c>
      <c r="AC10" s="14">
        <f>'CCSF_Figures_6&amp;7'!AD19</f>
        <v>26.165426085929386</v>
      </c>
      <c r="AD10" s="14">
        <f>'CCSF_Figures_6&amp;7'!AE19</f>
        <v>15.902521290373738</v>
      </c>
      <c r="AE10" s="14">
        <f>'CCSF_Figures_6&amp;7'!AF19</f>
        <v>5.3498141530831402</v>
      </c>
    </row>
    <row r="11" spans="1:31" x14ac:dyDescent="0.2">
      <c r="A11" s="12" t="s">
        <v>48</v>
      </c>
      <c r="B11" s="14">
        <f>'CCSF_Figures_6&amp;7'!C6+'CCSF_Figures_6&amp;7'!C11</f>
        <v>7372.6094720000001</v>
      </c>
      <c r="C11" s="14">
        <f>'CCSF_Figures_6&amp;7'!D6+'CCSF_Figures_6&amp;7'!D11</f>
        <v>7372.6094720000001</v>
      </c>
      <c r="D11" s="14">
        <f>'CCSF_Figures_6&amp;7'!E6+'CCSF_Figures_6&amp;7'!E11</f>
        <v>4760.5225276011679</v>
      </c>
      <c r="E11" s="14">
        <f>'CCSF_Figures_6&amp;7'!F6+'CCSF_Figures_6&amp;7'!F11</f>
        <v>1937.5971040808558</v>
      </c>
      <c r="F11" s="14">
        <f>'CCSF_Figures_6&amp;7'!G6+'CCSF_Figures_6&amp;7'!G11</f>
        <v>216.79918655165261</v>
      </c>
      <c r="G11" s="14">
        <f>'CCSF_Figures_6&amp;7'!H6+'CCSF_Figures_6&amp;7'!H11</f>
        <v>0</v>
      </c>
      <c r="H11" s="14">
        <f>'CCSF_Figures_6&amp;7'!I6+'CCSF_Figures_6&amp;7'!I11</f>
        <v>0</v>
      </c>
      <c r="I11" s="14">
        <f>'CCSF_Figures_6&amp;7'!J6+'CCSF_Figures_6&amp;7'!J11</f>
        <v>0</v>
      </c>
      <c r="J11" s="14">
        <f>'CCSF_Figures_6&amp;7'!K6+'CCSF_Figures_6&amp;7'!K11</f>
        <v>0</v>
      </c>
      <c r="K11" s="14">
        <f>'CCSF_Figures_6&amp;7'!L6+'CCSF_Figures_6&amp;7'!L11</f>
        <v>0</v>
      </c>
      <c r="L11" s="14">
        <f>'CCSF_Figures_6&amp;7'!M6+'CCSF_Figures_6&amp;7'!M11</f>
        <v>0</v>
      </c>
      <c r="M11" s="14">
        <f>'CCSF_Figures_6&amp;7'!N6+'CCSF_Figures_6&amp;7'!N11</f>
        <v>0</v>
      </c>
      <c r="N11" s="14">
        <f>'CCSF_Figures_6&amp;7'!O6+'CCSF_Figures_6&amp;7'!O11</f>
        <v>0</v>
      </c>
      <c r="O11" s="14">
        <f>'CCSF_Figures_6&amp;7'!P6+'CCSF_Figures_6&amp;7'!P11</f>
        <v>0</v>
      </c>
      <c r="P11" s="14">
        <f>'CCSF_Figures_6&amp;7'!Q6+'CCSF_Figures_6&amp;7'!Q11</f>
        <v>0</v>
      </c>
      <c r="Q11" s="14">
        <f>'CCSF_Figures_6&amp;7'!R6+'CCSF_Figures_6&amp;7'!R11</f>
        <v>0</v>
      </c>
      <c r="R11" s="14">
        <f>'CCSF_Figures_6&amp;7'!S6+'CCSF_Figures_6&amp;7'!S11</f>
        <v>0</v>
      </c>
      <c r="S11" s="14">
        <f>'CCSF_Figures_6&amp;7'!T6+'CCSF_Figures_6&amp;7'!T11</f>
        <v>0</v>
      </c>
      <c r="T11" s="14">
        <f>'CCSF_Figures_6&amp;7'!U6+'CCSF_Figures_6&amp;7'!U11</f>
        <v>0</v>
      </c>
      <c r="U11" s="14">
        <f>'CCSF_Figures_6&amp;7'!V6+'CCSF_Figures_6&amp;7'!V11</f>
        <v>0</v>
      </c>
      <c r="V11" s="14">
        <f>'CCSF_Figures_6&amp;7'!W6+'CCSF_Figures_6&amp;7'!W11</f>
        <v>0</v>
      </c>
      <c r="W11" s="14">
        <f>'CCSF_Figures_6&amp;7'!X6+'CCSF_Figures_6&amp;7'!X11</f>
        <v>0</v>
      </c>
      <c r="X11" s="14">
        <f>'CCSF_Figures_6&amp;7'!Y6+'CCSF_Figures_6&amp;7'!Y11</f>
        <v>0</v>
      </c>
      <c r="Y11" s="14">
        <f>'CCSF_Figures_6&amp;7'!Z6+'CCSF_Figures_6&amp;7'!Z11</f>
        <v>0</v>
      </c>
      <c r="Z11" s="14">
        <f>'CCSF_Figures_6&amp;7'!AA6+'CCSF_Figures_6&amp;7'!AA11</f>
        <v>0</v>
      </c>
      <c r="AA11" s="14">
        <f>'CCSF_Figures_6&amp;7'!AB6+'CCSF_Figures_6&amp;7'!AB11</f>
        <v>0</v>
      </c>
      <c r="AB11" s="14">
        <f>'CCSF_Figures_6&amp;7'!AC6+'CCSF_Figures_6&amp;7'!AC11</f>
        <v>0</v>
      </c>
      <c r="AC11" s="14">
        <f>'CCSF_Figures_6&amp;7'!AD6+'CCSF_Figures_6&amp;7'!AD11</f>
        <v>0</v>
      </c>
      <c r="AD11" s="14">
        <f>'CCSF_Figures_6&amp;7'!AE6+'CCSF_Figures_6&amp;7'!AE11</f>
        <v>0</v>
      </c>
      <c r="AE11" s="14">
        <f>'CCSF_Figures_6&amp;7'!AF6+'CCSF_Figures_6&amp;7'!AF11</f>
        <v>0</v>
      </c>
    </row>
    <row r="12" spans="1:31" x14ac:dyDescent="0.2">
      <c r="A12" s="12" t="s">
        <v>49</v>
      </c>
      <c r="B12" s="14">
        <f>'CCSF_Figures_6&amp;7'!C8+'CCSF_Figures_6&amp;7'!C13</f>
        <v>52527</v>
      </c>
      <c r="C12" s="14">
        <f>'CCSF_Figures_6&amp;7'!D8+'CCSF_Figures_6&amp;7'!D13</f>
        <v>52527</v>
      </c>
      <c r="D12" s="14">
        <f>'CCSF_Figures_6&amp;7'!E8+'CCSF_Figures_6&amp;7'!E13</f>
        <v>52527</v>
      </c>
      <c r="E12" s="14">
        <f>'CCSF_Figures_6&amp;7'!F8+'CCSF_Figures_6&amp;7'!F13</f>
        <v>52056.629520647941</v>
      </c>
      <c r="F12" s="14">
        <f>'CCSF_Figures_6&amp;7'!G8+'CCSF_Figures_6&amp;7'!G13</f>
        <v>50561.129078582635</v>
      </c>
      <c r="G12" s="14">
        <f>'CCSF_Figures_6&amp;7'!H8+'CCSF_Figures_6&amp;7'!H13</f>
        <v>47189.380841882739</v>
      </c>
      <c r="H12" s="14">
        <f>'CCSF_Figures_6&amp;7'!I8+'CCSF_Figures_6&amp;7'!I13</f>
        <v>43157.533157978891</v>
      </c>
      <c r="I12" s="14">
        <f>'CCSF_Figures_6&amp;7'!J8+'CCSF_Figures_6&amp;7'!J13</f>
        <v>38642.357250659836</v>
      </c>
      <c r="J12" s="14">
        <f>'CCSF_Figures_6&amp;7'!K8+'CCSF_Figures_6&amp;7'!K13</f>
        <v>33613.264104379981</v>
      </c>
      <c r="K12" s="14">
        <f>'CCSF_Figures_6&amp;7'!L8+'CCSF_Figures_6&amp;7'!L13</f>
        <v>27855.037406735846</v>
      </c>
      <c r="L12" s="14">
        <f>'CCSF_Figures_6&amp;7'!M8+'CCSF_Figures_6&amp;7'!M13</f>
        <v>21732.53079541578</v>
      </c>
      <c r="M12" s="14">
        <f>'CCSF_Figures_6&amp;7'!N8+'CCSF_Figures_6&amp;7'!N13</f>
        <v>15200.198114255714</v>
      </c>
      <c r="N12" s="14">
        <f>'CCSF_Figures_6&amp;7'!O8+'CCSF_Figures_6&amp;7'!O13</f>
        <v>8234.55711622948</v>
      </c>
      <c r="O12" s="14">
        <f>'CCSF_Figures_6&amp;7'!P8+'CCSF_Figures_6&amp;7'!P13</f>
        <v>1551.92720441853</v>
      </c>
      <c r="P12" s="14">
        <f>'CCSF_Figures_6&amp;7'!Q8+'CCSF_Figures_6&amp;7'!Q13</f>
        <v>0</v>
      </c>
      <c r="Q12" s="14">
        <f>'CCSF_Figures_6&amp;7'!R8+'CCSF_Figures_6&amp;7'!R13</f>
        <v>0</v>
      </c>
      <c r="R12" s="14">
        <f>'CCSF_Figures_6&amp;7'!S8+'CCSF_Figures_6&amp;7'!S13</f>
        <v>0</v>
      </c>
      <c r="S12" s="14">
        <f>'CCSF_Figures_6&amp;7'!T8+'CCSF_Figures_6&amp;7'!T13</f>
        <v>0</v>
      </c>
      <c r="T12" s="14">
        <f>'CCSF_Figures_6&amp;7'!U8+'CCSF_Figures_6&amp;7'!U13</f>
        <v>0</v>
      </c>
      <c r="U12" s="14">
        <f>'CCSF_Figures_6&amp;7'!V8+'CCSF_Figures_6&amp;7'!V13</f>
        <v>0</v>
      </c>
      <c r="V12" s="14">
        <f>'CCSF_Figures_6&amp;7'!W8+'CCSF_Figures_6&amp;7'!W13</f>
        <v>0</v>
      </c>
      <c r="W12" s="14">
        <f>'CCSF_Figures_6&amp;7'!X8+'CCSF_Figures_6&amp;7'!X13</f>
        <v>0</v>
      </c>
      <c r="X12" s="14">
        <f>'CCSF_Figures_6&amp;7'!Y8+'CCSF_Figures_6&amp;7'!Y13</f>
        <v>0</v>
      </c>
      <c r="Y12" s="14">
        <f>'CCSF_Figures_6&amp;7'!Z8+'CCSF_Figures_6&amp;7'!Z13</f>
        <v>0</v>
      </c>
      <c r="Z12" s="14">
        <f>'CCSF_Figures_6&amp;7'!AA8+'CCSF_Figures_6&amp;7'!AA13</f>
        <v>0</v>
      </c>
      <c r="AA12" s="14">
        <f>'CCSF_Figures_6&amp;7'!AB8+'CCSF_Figures_6&amp;7'!AB13</f>
        <v>0</v>
      </c>
      <c r="AB12" s="14">
        <f>'CCSF_Figures_6&amp;7'!AC8+'CCSF_Figures_6&amp;7'!AC13</f>
        <v>0</v>
      </c>
      <c r="AC12" s="14">
        <f>'CCSF_Figures_6&amp;7'!AD8+'CCSF_Figures_6&amp;7'!AD13</f>
        <v>0</v>
      </c>
      <c r="AD12" s="14">
        <f>'CCSF_Figures_6&amp;7'!AE8+'CCSF_Figures_6&amp;7'!AE13</f>
        <v>0</v>
      </c>
      <c r="AE12" s="14">
        <f>'CCSF_Figures_6&amp;7'!AF8+'CCSF_Figures_6&amp;7'!AF13</f>
        <v>0</v>
      </c>
    </row>
    <row r="13" spans="1:31" x14ac:dyDescent="0.2">
      <c r="A13" s="12" t="s">
        <v>50</v>
      </c>
      <c r="B13" s="14">
        <f>'CCSF_Figures_6&amp;7'!C4</f>
        <v>-1324.5441026827157</v>
      </c>
      <c r="C13" s="14">
        <f>'CCSF_Figures_6&amp;7'!D4</f>
        <v>-166.24919191295024</v>
      </c>
      <c r="D13" s="14">
        <f>'CCSF_Figures_6&amp;7'!E4</f>
        <v>1588.1296796893023</v>
      </c>
      <c r="E13" s="14">
        <f>'CCSF_Figures_6&amp;7'!F4</f>
        <v>1935.9125362298423</v>
      </c>
      <c r="F13" s="14">
        <f>'CCSF_Figures_6&amp;7'!G4</f>
        <v>2109.432666810435</v>
      </c>
      <c r="G13" s="14">
        <f>'CCSF_Figures_6&amp;7'!H4</f>
        <v>2355.3161761197489</v>
      </c>
      <c r="H13" s="14">
        <f>'CCSF_Figures_6&amp;7'!I4</f>
        <v>2622.9878386211394</v>
      </c>
      <c r="I13" s="14">
        <f>'CCSF_Figures_6&amp;7'!J4</f>
        <v>2913.4203557214896</v>
      </c>
      <c r="J13" s="14">
        <f>'CCSF_Figures_6&amp;7'!K4</f>
        <v>3220.9033299193152</v>
      </c>
      <c r="K13" s="14">
        <f>'CCSF_Figures_6&amp;7'!L4</f>
        <v>3561.570726575555</v>
      </c>
      <c r="L13" s="14">
        <f>'CCSF_Figures_6&amp;7'!M4</f>
        <v>3796.5018317924014</v>
      </c>
      <c r="M13" s="14">
        <f>'CCSF_Figures_6&amp;7'!N4</f>
        <v>4058.3640258702385</v>
      </c>
      <c r="N13" s="14">
        <f>'CCSF_Figures_6&amp;7'!O4</f>
        <v>4334.9809649487288</v>
      </c>
      <c r="O13" s="14">
        <f>'CCSF_Figures_6&amp;7'!P4</f>
        <v>4627.2239459445418</v>
      </c>
      <c r="P13" s="14">
        <f>'CCSF_Figures_6&amp;7'!Q4</f>
        <v>5452.1310258324856</v>
      </c>
      <c r="Q13" s="14">
        <f>'CCSF_Figures_6&amp;7'!R4</f>
        <v>5754.0465965050698</v>
      </c>
      <c r="R13" s="14">
        <f>'CCSF_Figures_6&amp;7'!S4</f>
        <v>6051.8123733380007</v>
      </c>
      <c r="S13" s="14">
        <f>'CCSF_Figures_6&amp;7'!T4</f>
        <v>6361.7355749454691</v>
      </c>
      <c r="T13" s="14">
        <f>'CCSF_Figures_6&amp;7'!U4</f>
        <v>6687.1364393129306</v>
      </c>
      <c r="U13" s="14">
        <f>'CCSF_Figures_6&amp;7'!V4</f>
        <v>7028.7877195169012</v>
      </c>
      <c r="V13" s="14">
        <f>'CCSF_Figures_6&amp;7'!W4</f>
        <v>7387.5007642588189</v>
      </c>
      <c r="W13" s="14">
        <f>'CCSF_Figures_6&amp;7'!X4</f>
        <v>7762.7079119068585</v>
      </c>
      <c r="X13" s="14">
        <f>'CCSF_Figures_6&amp;7'!Y4</f>
        <v>8155.4288956604832</v>
      </c>
      <c r="Y13" s="14">
        <f>'CCSF_Figures_6&amp;7'!Z4</f>
        <v>8566.2182459214164</v>
      </c>
      <c r="Z13" s="14">
        <f>'CCSF_Figures_6&amp;7'!AA4</f>
        <v>8996.012051910322</v>
      </c>
      <c r="AA13" s="14">
        <f>'CCSF_Figures_6&amp;7'!AB4</f>
        <v>9447.4073458354651</v>
      </c>
      <c r="AB13" s="14">
        <f>'CCSF_Figures_6&amp;7'!AC4</f>
        <v>9921.7728444260993</v>
      </c>
      <c r="AC13" s="14">
        <f>'CCSF_Figures_6&amp;7'!AD4</f>
        <v>10420.375994012369</v>
      </c>
      <c r="AD13" s="14">
        <f>'CCSF_Figures_6&amp;7'!AE4</f>
        <v>10944.0367315726</v>
      </c>
      <c r="AE13" s="14">
        <f>'CCSF_Figures_6&amp;7'!AF4</f>
        <v>11494.0103074133</v>
      </c>
    </row>
    <row r="15" spans="1:31" x14ac:dyDescent="0.2">
      <c r="A15" s="12" t="s">
        <v>41</v>
      </c>
      <c r="B15" s="4">
        <f>SUM('[1]Table 6-3'!$E$23:$AH$23)</f>
        <v>11458.119508905878</v>
      </c>
    </row>
    <row r="16" spans="1:31" x14ac:dyDescent="0.2">
      <c r="A16" s="12" t="s">
        <v>42</v>
      </c>
      <c r="B16" s="14">
        <f>SUM(B3,B4:AE4)</f>
        <v>9390.362799999999</v>
      </c>
    </row>
    <row r="17" spans="1:31" x14ac:dyDescent="0.2">
      <c r="B17" s="14"/>
    </row>
    <row r="18" spans="1:31" ht="15" x14ac:dyDescent="0.25">
      <c r="A18" s="16"/>
      <c r="B18" s="3">
        <v>2021</v>
      </c>
      <c r="C18" s="3">
        <v>2022</v>
      </c>
      <c r="D18" s="3">
        <v>2023</v>
      </c>
      <c r="E18" s="3">
        <v>2024</v>
      </c>
      <c r="F18" s="3">
        <v>2025</v>
      </c>
      <c r="G18" s="3">
        <v>2026</v>
      </c>
      <c r="H18" s="3">
        <v>2027</v>
      </c>
      <c r="I18" s="3">
        <v>2028</v>
      </c>
      <c r="J18" s="3">
        <v>2029</v>
      </c>
      <c r="K18" s="3">
        <v>2030</v>
      </c>
      <c r="L18" s="3">
        <v>2031</v>
      </c>
      <c r="M18" s="3">
        <v>2032</v>
      </c>
      <c r="N18" s="3">
        <v>2033</v>
      </c>
      <c r="O18" s="3">
        <v>2034</v>
      </c>
      <c r="P18" s="3">
        <v>2035</v>
      </c>
      <c r="Q18" s="3">
        <v>2036</v>
      </c>
      <c r="R18" s="3">
        <v>2037</v>
      </c>
      <c r="S18" s="3">
        <v>2038</v>
      </c>
      <c r="T18" s="3">
        <v>2039</v>
      </c>
      <c r="U18" s="3">
        <v>2040</v>
      </c>
      <c r="V18" s="3">
        <v>2041</v>
      </c>
      <c r="W18" s="3">
        <v>2042</v>
      </c>
      <c r="X18" s="3">
        <v>2043</v>
      </c>
      <c r="Y18" s="3">
        <v>2044</v>
      </c>
      <c r="Z18" s="3">
        <v>2045</v>
      </c>
      <c r="AA18" s="3">
        <v>2046</v>
      </c>
      <c r="AB18" s="3">
        <v>2047</v>
      </c>
      <c r="AC18" s="3">
        <v>2048</v>
      </c>
      <c r="AD18" s="3">
        <v>2049</v>
      </c>
      <c r="AE18" s="3">
        <v>2050</v>
      </c>
    </row>
    <row r="19" spans="1:31" x14ac:dyDescent="0.2">
      <c r="A19" s="16" t="s">
        <v>23</v>
      </c>
      <c r="B19" s="17">
        <f t="shared" ref="B19:AE19" si="0">SUM(B28:B29)/1000000</f>
        <v>125.86342657777777</v>
      </c>
      <c r="C19" s="17">
        <f t="shared" si="0"/>
        <v>200.72608769465671</v>
      </c>
      <c r="D19" s="17">
        <f t="shared" si="0"/>
        <v>198.91313034909058</v>
      </c>
      <c r="E19" s="17">
        <f t="shared" si="0"/>
        <v>196.65861281160687</v>
      </c>
      <c r="F19" s="17">
        <f t="shared" si="0"/>
        <v>193.13034242481791</v>
      </c>
      <c r="G19" s="17">
        <f t="shared" si="0"/>
        <v>189.53738731983114</v>
      </c>
      <c r="H19" s="17">
        <f t="shared" si="0"/>
        <v>185.87856161452592</v>
      </c>
      <c r="I19" s="17">
        <f t="shared" si="0"/>
        <v>182.15265768568975</v>
      </c>
      <c r="J19" s="17">
        <f t="shared" si="0"/>
        <v>178.35844577043301</v>
      </c>
      <c r="K19" s="17">
        <f t="shared" si="0"/>
        <v>173.83645301409899</v>
      </c>
      <c r="L19" s="17">
        <f t="shared" si="0"/>
        <v>168.16369336268821</v>
      </c>
      <c r="M19" s="17">
        <f t="shared" si="0"/>
        <v>162.3414488470155</v>
      </c>
      <c r="N19" s="17">
        <f t="shared" si="0"/>
        <v>156.36578033938699</v>
      </c>
      <c r="O19" s="17">
        <f t="shared" si="0"/>
        <v>150.23264491078373</v>
      </c>
      <c r="P19" s="17">
        <f t="shared" si="0"/>
        <v>143.93789309555692</v>
      </c>
      <c r="Q19" s="17">
        <f t="shared" si="0"/>
        <v>137.45942512263298</v>
      </c>
      <c r="R19" s="17">
        <f t="shared" si="0"/>
        <v>130.44194807366318</v>
      </c>
      <c r="S19" s="17">
        <f t="shared" si="0"/>
        <v>123.12230176869095</v>
      </c>
      <c r="T19" s="17">
        <f t="shared" si="0"/>
        <v>115.5955284860693</v>
      </c>
      <c r="U19" s="17">
        <f t="shared" si="0"/>
        <v>107.85576707034305</v>
      </c>
      <c r="V19" s="17">
        <f t="shared" si="0"/>
        <v>99.896990510582029</v>
      </c>
      <c r="W19" s="17">
        <f t="shared" si="0"/>
        <v>91.519358595286249</v>
      </c>
      <c r="X19" s="17">
        <f t="shared" si="0"/>
        <v>82.542791322244497</v>
      </c>
      <c r="Y19" s="17">
        <f t="shared" si="0"/>
        <v>73.295453968243081</v>
      </c>
      <c r="Z19" s="17">
        <f t="shared" si="0"/>
        <v>63.76917899723923</v>
      </c>
      <c r="AA19" s="17">
        <f t="shared" si="0"/>
        <v>53.955552506808878</v>
      </c>
      <c r="AB19" s="17">
        <f t="shared" si="0"/>
        <v>43.559623313429178</v>
      </c>
      <c r="AC19" s="17">
        <f t="shared" si="0"/>
        <v>32.441622130167545</v>
      </c>
      <c r="AD19" s="17">
        <f t="shared" si="0"/>
        <v>20.965902354085998</v>
      </c>
      <c r="AE19" s="17">
        <f t="shared" si="0"/>
        <v>9.1209544890494119</v>
      </c>
    </row>
    <row r="20" spans="1:31" x14ac:dyDescent="0.2">
      <c r="A20" s="16" t="s">
        <v>21</v>
      </c>
      <c r="B20" s="17">
        <f t="shared" ref="B20:AE20" si="1">SUM(B30:B31)/1000000</f>
        <v>60.563706556854754</v>
      </c>
      <c r="C20" s="17">
        <f t="shared" si="1"/>
        <v>98.888947700288441</v>
      </c>
      <c r="D20" s="17">
        <f t="shared" si="1"/>
        <v>100.70190504585459</v>
      </c>
      <c r="E20" s="17">
        <f t="shared" si="1"/>
        <v>192.45182276624394</v>
      </c>
      <c r="F20" s="17">
        <f t="shared" si="1"/>
        <v>195.9800931530329</v>
      </c>
      <c r="G20" s="17">
        <f t="shared" si="1"/>
        <v>199.5730482580197</v>
      </c>
      <c r="H20" s="17">
        <f t="shared" si="1"/>
        <v>203.23187396332492</v>
      </c>
      <c r="I20" s="17">
        <f t="shared" si="1"/>
        <v>206.95777789216106</v>
      </c>
      <c r="J20" s="17">
        <f t="shared" si="1"/>
        <v>210.7519898074178</v>
      </c>
      <c r="K20" s="17">
        <f t="shared" si="1"/>
        <v>215.27398256375182</v>
      </c>
      <c r="L20" s="17">
        <f t="shared" si="1"/>
        <v>220.9467422151626</v>
      </c>
      <c r="M20" s="17">
        <f t="shared" si="1"/>
        <v>226.76898673083531</v>
      </c>
      <c r="N20" s="17">
        <f t="shared" si="1"/>
        <v>232.74465523846382</v>
      </c>
      <c r="O20" s="17">
        <f t="shared" si="1"/>
        <v>238.87779066706707</v>
      </c>
      <c r="P20" s="17">
        <f t="shared" si="1"/>
        <v>245.17254248229389</v>
      </c>
      <c r="Q20" s="17">
        <f t="shared" si="1"/>
        <v>251.65101045521783</v>
      </c>
      <c r="R20" s="17">
        <f t="shared" si="1"/>
        <v>258.66848750418762</v>
      </c>
      <c r="S20" s="17">
        <f t="shared" si="1"/>
        <v>265.98813380915988</v>
      </c>
      <c r="T20" s="17">
        <f t="shared" si="1"/>
        <v>273.51490709178148</v>
      </c>
      <c r="U20" s="17">
        <f t="shared" si="1"/>
        <v>281.2546685075078</v>
      </c>
      <c r="V20" s="17">
        <f t="shared" si="1"/>
        <v>289.21344506726882</v>
      </c>
      <c r="W20" s="17">
        <f t="shared" si="1"/>
        <v>297.59107698256457</v>
      </c>
      <c r="X20" s="17">
        <f t="shared" si="1"/>
        <v>306.5676442556063</v>
      </c>
      <c r="Y20" s="17">
        <f t="shared" si="1"/>
        <v>315.81498160960768</v>
      </c>
      <c r="Z20" s="17">
        <f t="shared" si="1"/>
        <v>325.34125658061157</v>
      </c>
      <c r="AA20" s="17">
        <f t="shared" si="1"/>
        <v>335.15488307104192</v>
      </c>
      <c r="AB20" s="17">
        <f t="shared" si="1"/>
        <v>345.55081226442167</v>
      </c>
      <c r="AC20" s="17">
        <f t="shared" si="1"/>
        <v>356.66881344768325</v>
      </c>
      <c r="AD20" s="17">
        <f t="shared" si="1"/>
        <v>368.14453322376482</v>
      </c>
      <c r="AE20" s="17">
        <f t="shared" si="1"/>
        <v>379.98948108880137</v>
      </c>
    </row>
    <row r="21" spans="1:31" x14ac:dyDescent="0.2">
      <c r="A21" s="16" t="s">
        <v>25</v>
      </c>
      <c r="B21" s="17">
        <f>SUM('[1]Table 6-3'!E17:E19,'[1]Table 6-3'!E21:E22)</f>
        <v>67.304692736920273</v>
      </c>
      <c r="C21" s="17">
        <f>SUM('[1]Table 6-3'!F17:F19,'[1]Table 6-3'!F21:F22)</f>
        <v>5.3313229826460384</v>
      </c>
      <c r="D21" s="17">
        <f>SUM('[1]Table 6-3'!G17:G19,'[1]Table 6-3'!G21:G22)</f>
        <v>5.3313229826460384</v>
      </c>
      <c r="E21" s="17">
        <f>SUM('[1]Table 6-3'!H17:H19,'[1]Table 6-3'!H21:H22)</f>
        <v>5.6276356350023997</v>
      </c>
      <c r="F21" s="17">
        <f>SUM('[1]Table 6-3'!I17:I19,'[1]Table 6-3'!I21:I22)</f>
        <v>5.6276356350023997</v>
      </c>
      <c r="G21" s="17">
        <f>SUM('[1]Table 6-3'!J17:J19,'[1]Table 6-3'!J21:J22)</f>
        <v>5.6276356350023997</v>
      </c>
      <c r="H21" s="17">
        <f>SUM('[1]Table 6-3'!K17:K19,'[1]Table 6-3'!K21:K22)</f>
        <v>5.6276356350023997</v>
      </c>
      <c r="I21" s="17">
        <f>SUM('[1]Table 6-3'!L17:L19,'[1]Table 6-3'!L21:L22)</f>
        <v>5.6276356350023997</v>
      </c>
      <c r="J21" s="17">
        <f>SUM('[1]Table 6-3'!M17:M19,'[1]Table 6-3'!M21:M22)</f>
        <v>5.6276356350023997</v>
      </c>
      <c r="K21" s="17">
        <f>SUM('[1]Table 6-3'!N17:N19,'[1]Table 6-3'!N21:N22)</f>
        <v>5.6276356350023997</v>
      </c>
      <c r="L21" s="17">
        <f>SUM('[1]Table 6-3'!O17:O19,'[1]Table 6-3'!O21:O22)</f>
        <v>5.6276356350023997</v>
      </c>
      <c r="M21" s="17">
        <f>SUM('[1]Table 6-3'!P17:P19,'[1]Table 6-3'!P21:P22)</f>
        <v>5.6276356350023997</v>
      </c>
      <c r="N21" s="17">
        <f>SUM('[1]Table 6-3'!Q17:Q19,'[1]Table 6-3'!Q21:Q22)</f>
        <v>5.6276356350023997</v>
      </c>
      <c r="O21" s="17">
        <f>SUM('[1]Table 6-3'!R17:R19,'[1]Table 6-3'!R21:R22)</f>
        <v>5.6276356350023997</v>
      </c>
      <c r="P21" s="17">
        <f>SUM('[1]Table 6-3'!S17:S19,'[1]Table 6-3'!S21:S22)</f>
        <v>5.6276356350023997</v>
      </c>
      <c r="Q21" s="17">
        <f>SUM('[1]Table 6-3'!T17:T19,'[1]Table 6-3'!T21:T22)</f>
        <v>5.6276356350023997</v>
      </c>
      <c r="R21" s="17">
        <f>SUM('[1]Table 6-3'!U17:U19,'[1]Table 6-3'!U21:U22)</f>
        <v>5.6276356350023997</v>
      </c>
      <c r="S21" s="17">
        <f>SUM('[1]Table 6-3'!V17:V19,'[1]Table 6-3'!V21:V22)</f>
        <v>5.6276356350023997</v>
      </c>
      <c r="T21" s="17">
        <f>SUM('[1]Table 6-3'!W17:W19,'[1]Table 6-3'!W21:W22)</f>
        <v>5.6276356350023997</v>
      </c>
      <c r="U21" s="17">
        <f>SUM('[1]Table 6-3'!X17:X19,'[1]Table 6-3'!X21:X22)</f>
        <v>5.6276356350023997</v>
      </c>
      <c r="V21" s="17">
        <f>SUM('[1]Table 6-3'!Y17:Y19,'[1]Table 6-3'!Y21:Y22)</f>
        <v>5.6276356350023997</v>
      </c>
      <c r="W21" s="17">
        <f>SUM('[1]Table 6-3'!Z17:Z19,'[1]Table 6-3'!Z21:Z22)</f>
        <v>5.6276356350023997</v>
      </c>
      <c r="X21" s="17">
        <f>SUM('[1]Table 6-3'!AA17:AA19,'[1]Table 6-3'!AA21:AA22)</f>
        <v>5.6276356350023997</v>
      </c>
      <c r="Y21" s="17">
        <f>SUM('[1]Table 6-3'!AB17:AB19,'[1]Table 6-3'!AB21:AB22)</f>
        <v>5.6276356350023997</v>
      </c>
      <c r="Z21" s="17">
        <f>SUM('[1]Table 6-3'!AC17:AC19,'[1]Table 6-3'!AC21:AC22)</f>
        <v>5.6276356350023997</v>
      </c>
      <c r="AA21" s="17">
        <f>SUM('[1]Table 6-3'!AD17:AD19,'[1]Table 6-3'!AD21:AD22)</f>
        <v>5.6276356350023997</v>
      </c>
      <c r="AB21" s="17">
        <f>SUM('[1]Table 6-3'!AE17:AE19,'[1]Table 6-3'!AE21:AE22)</f>
        <v>5.6276356350023997</v>
      </c>
      <c r="AC21" s="17">
        <f>SUM('[1]Table 6-3'!AF17:AF19,'[1]Table 6-3'!AF21:AF22)</f>
        <v>5.6276356350023997</v>
      </c>
      <c r="AD21" s="17">
        <f>SUM('[1]Table 6-3'!AG17:AG19,'[1]Table 6-3'!AG21:AG22)</f>
        <v>5.6276356350023997</v>
      </c>
      <c r="AE21" s="17">
        <f>SUM('[1]Table 6-3'!AH17:AH19,'[1]Table 6-3'!AH21:AH22)</f>
        <v>-57.805320832885783</v>
      </c>
    </row>
    <row r="22" spans="1:31" x14ac:dyDescent="0.2">
      <c r="A22" s="16" t="s">
        <v>24</v>
      </c>
      <c r="B22" s="17">
        <f t="shared" ref="B22:AE22" si="2">SUM(B19:B21)</f>
        <v>253.73182587155281</v>
      </c>
      <c r="C22" s="17">
        <f t="shared" si="2"/>
        <v>304.9463583775912</v>
      </c>
      <c r="D22" s="17">
        <f t="shared" si="2"/>
        <v>304.9463583775912</v>
      </c>
      <c r="E22" s="17">
        <f t="shared" si="2"/>
        <v>394.73807121285319</v>
      </c>
      <c r="F22" s="17">
        <f t="shared" si="2"/>
        <v>394.73807121285319</v>
      </c>
      <c r="G22" s="17">
        <f t="shared" si="2"/>
        <v>394.73807121285319</v>
      </c>
      <c r="H22" s="17">
        <f t="shared" si="2"/>
        <v>394.73807121285319</v>
      </c>
      <c r="I22" s="17">
        <f t="shared" si="2"/>
        <v>394.73807121285319</v>
      </c>
      <c r="J22" s="17">
        <f t="shared" si="2"/>
        <v>394.73807121285319</v>
      </c>
      <c r="K22" s="17">
        <f t="shared" si="2"/>
        <v>394.73807121285319</v>
      </c>
      <c r="L22" s="17">
        <f t="shared" si="2"/>
        <v>394.73807121285319</v>
      </c>
      <c r="M22" s="17">
        <f t="shared" si="2"/>
        <v>394.73807121285319</v>
      </c>
      <c r="N22" s="17">
        <f t="shared" si="2"/>
        <v>394.73807121285319</v>
      </c>
      <c r="O22" s="17">
        <f t="shared" si="2"/>
        <v>394.73807121285319</v>
      </c>
      <c r="P22" s="17">
        <f t="shared" si="2"/>
        <v>394.73807121285319</v>
      </c>
      <c r="Q22" s="17">
        <f t="shared" si="2"/>
        <v>394.73807121285319</v>
      </c>
      <c r="R22" s="17">
        <f t="shared" si="2"/>
        <v>394.73807121285319</v>
      </c>
      <c r="S22" s="17">
        <f t="shared" si="2"/>
        <v>394.73807121285319</v>
      </c>
      <c r="T22" s="17">
        <f t="shared" si="2"/>
        <v>394.73807121285319</v>
      </c>
      <c r="U22" s="17">
        <f t="shared" si="2"/>
        <v>394.73807121285324</v>
      </c>
      <c r="V22" s="17">
        <f t="shared" si="2"/>
        <v>394.73807121285324</v>
      </c>
      <c r="W22" s="17">
        <f t="shared" si="2"/>
        <v>394.73807121285319</v>
      </c>
      <c r="X22" s="17">
        <f t="shared" si="2"/>
        <v>394.73807121285319</v>
      </c>
      <c r="Y22" s="17">
        <f t="shared" si="2"/>
        <v>394.73807121285313</v>
      </c>
      <c r="Z22" s="17">
        <f t="shared" si="2"/>
        <v>394.73807121285319</v>
      </c>
      <c r="AA22" s="17">
        <f t="shared" si="2"/>
        <v>394.73807121285319</v>
      </c>
      <c r="AB22" s="17">
        <f t="shared" si="2"/>
        <v>394.73807121285324</v>
      </c>
      <c r="AC22" s="17">
        <f t="shared" si="2"/>
        <v>394.73807121285319</v>
      </c>
      <c r="AD22" s="17">
        <f t="shared" si="2"/>
        <v>394.73807121285319</v>
      </c>
      <c r="AE22" s="17">
        <f t="shared" si="2"/>
        <v>331.30511474496501</v>
      </c>
    </row>
    <row r="23" spans="1:31" x14ac:dyDescent="0.2">
      <c r="A23" s="16" t="s">
        <v>27</v>
      </c>
      <c r="B23" s="18">
        <v>7500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1" x14ac:dyDescent="0.2">
      <c r="A24" s="16" t="s">
        <v>28</v>
      </c>
      <c r="B24" s="18">
        <f>B23-B20</f>
        <v>7439.4362934431456</v>
      </c>
      <c r="C24" s="18">
        <f t="shared" ref="C24:AE24" si="3">B24-C20</f>
        <v>7340.547345742857</v>
      </c>
      <c r="D24" s="18">
        <f t="shared" si="3"/>
        <v>7239.8454406970022</v>
      </c>
      <c r="E24" s="18">
        <f t="shared" si="3"/>
        <v>7047.3936179307584</v>
      </c>
      <c r="F24" s="18">
        <f t="shared" si="3"/>
        <v>6851.4135247777258</v>
      </c>
      <c r="G24" s="18">
        <f t="shared" si="3"/>
        <v>6651.8404765197065</v>
      </c>
      <c r="H24" s="18">
        <f t="shared" si="3"/>
        <v>6448.6086025563818</v>
      </c>
      <c r="I24" s="18">
        <f t="shared" si="3"/>
        <v>6241.6508246642206</v>
      </c>
      <c r="J24" s="18">
        <f t="shared" si="3"/>
        <v>6030.8988348568028</v>
      </c>
      <c r="K24" s="18">
        <f t="shared" si="3"/>
        <v>5815.6248522930509</v>
      </c>
      <c r="L24" s="18">
        <f t="shared" si="3"/>
        <v>5594.6781100778881</v>
      </c>
      <c r="M24" s="18">
        <f t="shared" si="3"/>
        <v>5367.9091233470526</v>
      </c>
      <c r="N24" s="18">
        <f t="shared" si="3"/>
        <v>5135.1644681085891</v>
      </c>
      <c r="O24" s="18">
        <f t="shared" si="3"/>
        <v>4896.2866774415215</v>
      </c>
      <c r="P24" s="18">
        <f t="shared" si="3"/>
        <v>4651.1141349592281</v>
      </c>
      <c r="Q24" s="18">
        <f t="shared" si="3"/>
        <v>4399.46312450401</v>
      </c>
      <c r="R24" s="18">
        <f t="shared" si="3"/>
        <v>4140.7946369998226</v>
      </c>
      <c r="S24" s="18">
        <f t="shared" si="3"/>
        <v>3874.8065031906626</v>
      </c>
      <c r="T24" s="18">
        <f t="shared" si="3"/>
        <v>3601.2915960988812</v>
      </c>
      <c r="U24" s="18">
        <f t="shared" si="3"/>
        <v>3320.0369275913736</v>
      </c>
      <c r="V24" s="18">
        <f t="shared" si="3"/>
        <v>3030.8234825241047</v>
      </c>
      <c r="W24" s="18">
        <f t="shared" si="3"/>
        <v>2733.2324055415402</v>
      </c>
      <c r="X24" s="18">
        <f t="shared" si="3"/>
        <v>2426.6647612859338</v>
      </c>
      <c r="Y24" s="18">
        <f t="shared" si="3"/>
        <v>2110.8497796763259</v>
      </c>
      <c r="Z24" s="18">
        <f t="shared" si="3"/>
        <v>1785.5085230957143</v>
      </c>
      <c r="AA24" s="18">
        <f t="shared" si="3"/>
        <v>1450.3536400246724</v>
      </c>
      <c r="AB24" s="18">
        <f t="shared" si="3"/>
        <v>1104.8028277602507</v>
      </c>
      <c r="AC24" s="18">
        <f t="shared" si="3"/>
        <v>748.13401431256739</v>
      </c>
      <c r="AD24" s="18">
        <f t="shared" si="3"/>
        <v>379.98948108880256</v>
      </c>
      <c r="AE24" s="18">
        <f t="shared" si="3"/>
        <v>1.1937117960769683E-12</v>
      </c>
    </row>
    <row r="25" spans="1:31" x14ac:dyDescent="0.2">
      <c r="A25" s="16" t="s">
        <v>26</v>
      </c>
      <c r="B25" s="18">
        <f>'[1]Table 6-3'!E38</f>
        <v>1649.3408773358533</v>
      </c>
      <c r="C25" s="18">
        <f>'[1]Table 6-3'!F38</f>
        <v>1391.5623769865806</v>
      </c>
      <c r="D25" s="18">
        <f>'[1]Table 6-3'!G38</f>
        <v>1126.5047666252485</v>
      </c>
      <c r="E25" s="18">
        <f>'[1]Table 6-3'!H38</f>
        <v>805.37134675438188</v>
      </c>
      <c r="F25" s="18">
        <f>'[1]Table 6-3'!I38</f>
        <v>567.07077690647236</v>
      </c>
      <c r="G25" s="18">
        <f>'[1]Table 6-3'!J38</f>
        <v>695.86834900927261</v>
      </c>
      <c r="H25" s="18">
        <f>'[1]Table 6-3'!K38</f>
        <v>940.62129564137035</v>
      </c>
      <c r="I25" s="18">
        <f>'[1]Table 6-3'!L38</f>
        <v>1264.2671829122737</v>
      </c>
      <c r="J25" s="18">
        <f>'[1]Table 6-3'!M38</f>
        <v>1673.4581122560728</v>
      </c>
      <c r="K25" s="18">
        <f>'[1]Table 6-3'!N38</f>
        <v>2193.1771868528967</v>
      </c>
      <c r="L25" s="18">
        <f>'[1]Table 6-3'!O38</f>
        <v>2783.4057894806106</v>
      </c>
      <c r="M25" s="18">
        <f>'[1]Table 6-3'!P38</f>
        <v>3452.8749302719493</v>
      </c>
      <c r="N25" s="18">
        <f>'[1]Table 6-3'!Q38</f>
        <v>4207.382937672729</v>
      </c>
      <c r="O25" s="18">
        <f>'[1]Table 6-3'!R38</f>
        <v>4895.2515556085791</v>
      </c>
      <c r="P25" s="18">
        <f>'[1]Table 6-3'!S38</f>
        <v>4777.4989526342042</v>
      </c>
      <c r="Q25" s="18">
        <f>'[1]Table 6-3'!T38</f>
        <v>4517.2939244208801</v>
      </c>
      <c r="R25" s="18">
        <f>'[1]Table 6-3'!U38</f>
        <v>4249.7412662714305</v>
      </c>
      <c r="S25" s="18">
        <f>'[1]Table 6-3'!V38</f>
        <v>3974.6334969313662</v>
      </c>
      <c r="T25" s="18">
        <f>'[1]Table 6-3'!W38</f>
        <v>3691.7572763221492</v>
      </c>
      <c r="U25" s="18">
        <f>'[1]Table 6-3'!X38</f>
        <v>3400.8932401006132</v>
      </c>
      <c r="V25" s="18">
        <f>'[1]Table 6-3'!Y38</f>
        <v>3101.8158295466969</v>
      </c>
      <c r="W25" s="18">
        <f>'[1]Table 6-3'!Z38</f>
        <v>2794.2931166475728</v>
      </c>
      <c r="X25" s="18">
        <f>'[1]Table 6-3'!AA38</f>
        <v>2478.0866242425291</v>
      </c>
      <c r="Y25" s="18">
        <f>'[1]Table 6-3'!AB38</f>
        <v>2152.9511410891291</v>
      </c>
      <c r="Z25" s="18">
        <f>'[1]Table 6-3'!AC38</f>
        <v>1818.6345317072387</v>
      </c>
      <c r="AA25" s="18">
        <f>'[1]Table 6-3'!AD38</f>
        <v>1474.8775408534557</v>
      </c>
      <c r="AB25" s="18">
        <f>'[1]Table 6-3'!AE38</f>
        <v>1121.4135924743211</v>
      </c>
      <c r="AC25" s="18">
        <f>'[1]Table 6-3'!AF38</f>
        <v>757.96858298239977</v>
      </c>
      <c r="AD25" s="18">
        <f>'[1]Table 6-3'!AG38</f>
        <v>384.26066869492269</v>
      </c>
      <c r="AE25" s="18">
        <f>'[1]Table 6-3'!AH38</f>
        <v>4.7270155017820059E-5</v>
      </c>
    </row>
    <row r="26" spans="1:3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x14ac:dyDescent="0.2">
      <c r="A27" s="52" t="s">
        <v>69</v>
      </c>
      <c r="B27" s="19" t="s">
        <v>71</v>
      </c>
      <c r="C27" s="19" t="s">
        <v>72</v>
      </c>
      <c r="D27" s="19" t="s">
        <v>73</v>
      </c>
      <c r="E27" s="19" t="s">
        <v>74</v>
      </c>
      <c r="F27" s="19" t="s">
        <v>75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 t="s">
        <v>76</v>
      </c>
    </row>
    <row r="28" spans="1:31" x14ac:dyDescent="0.2">
      <c r="A28" s="61" t="s">
        <v>22</v>
      </c>
      <c r="B28" s="23">
        <v>0</v>
      </c>
      <c r="C28" s="19">
        <v>100587609.67766871</v>
      </c>
      <c r="D28" s="19">
        <v>99685248.029903561</v>
      </c>
      <c r="E28" s="19">
        <v>98766343.146360144</v>
      </c>
      <c r="F28" s="19">
        <v>97010220.263618171</v>
      </c>
      <c r="G28" s="19">
        <v>95221901.913596749</v>
      </c>
      <c r="H28" s="19">
        <v>93400797.848242313</v>
      </c>
      <c r="I28" s="19">
        <v>91546306.998326972</v>
      </c>
      <c r="J28" s="19">
        <v>89657817.275061011</v>
      </c>
      <c r="K28" s="19">
        <v>87618129.748275548</v>
      </c>
      <c r="L28" s="19">
        <v>84800193.316516027</v>
      </c>
      <c r="M28" s="19">
        <v>81908000.460919559</v>
      </c>
      <c r="N28" s="19">
        <v>78939594.424612924</v>
      </c>
      <c r="O28" s="19">
        <v>75892966.887541428</v>
      </c>
      <c r="P28" s="19">
        <v>72766056.607709512</v>
      </c>
      <c r="Q28" s="19">
        <v>69556748.02661629</v>
      </c>
      <c r="R28" s="19">
        <v>66123208.899281338</v>
      </c>
      <c r="S28" s="19">
        <v>62488916.649847493</v>
      </c>
      <c r="T28" s="19">
        <v>58751783.369828805</v>
      </c>
      <c r="U28" s="19">
        <v>54908898.925189272</v>
      </c>
      <c r="V28" s="19">
        <v>50957270.832658783</v>
      </c>
      <c r="W28" s="19">
        <v>46865139.533385836</v>
      </c>
      <c r="X28" s="19">
        <v>42410201.110956848</v>
      </c>
      <c r="Y28" s="19">
        <v>37820883.476450413</v>
      </c>
      <c r="Z28" s="19">
        <v>33093133.201754589</v>
      </c>
      <c r="AA28" s="19">
        <v>28222774.590742834</v>
      </c>
      <c r="AB28" s="19">
        <v>23147644.094793759</v>
      </c>
      <c r="AC28" s="19">
        <v>17632653.131053589</v>
      </c>
      <c r="AD28" s="19">
        <v>11940218.868428564</v>
      </c>
      <c r="AE28" s="20">
        <v>6064632.1181772761</v>
      </c>
    </row>
    <row r="29" spans="1:31" x14ac:dyDescent="0.2">
      <c r="A29" s="62"/>
      <c r="B29" s="21">
        <v>125863426.57777777</v>
      </c>
      <c r="C29" s="21">
        <v>100138478.01698799</v>
      </c>
      <c r="D29" s="21">
        <v>99227882.319187</v>
      </c>
      <c r="E29" s="21">
        <v>97892269.66524674</v>
      </c>
      <c r="F29" s="21">
        <v>96120122.161199749</v>
      </c>
      <c r="G29" s="21">
        <v>94315485.406234369</v>
      </c>
      <c r="H29" s="21">
        <v>92477763.766283587</v>
      </c>
      <c r="I29" s="21">
        <v>90606350.687362775</v>
      </c>
      <c r="J29" s="21">
        <v>88700628.495371997</v>
      </c>
      <c r="K29" s="21">
        <v>86218323.265823439</v>
      </c>
      <c r="L29" s="21">
        <v>83363500.046172187</v>
      </c>
      <c r="M29" s="21">
        <v>80433448.386095956</v>
      </c>
      <c r="N29" s="21">
        <v>77426185.91477406</v>
      </c>
      <c r="O29" s="21">
        <v>74339678.02324231</v>
      </c>
      <c r="P29" s="21">
        <v>71171836.487847403</v>
      </c>
      <c r="Q29" s="21">
        <v>67902677.096016705</v>
      </c>
      <c r="R29" s="21">
        <v>64318739.174381837</v>
      </c>
      <c r="S29" s="21">
        <v>60633385.118843451</v>
      </c>
      <c r="T29" s="21">
        <v>56843745.116240494</v>
      </c>
      <c r="U29" s="21">
        <v>52946868.145153776</v>
      </c>
      <c r="V29" s="21">
        <v>48939719.67792324</v>
      </c>
      <c r="W29" s="21">
        <v>44654219.061900407</v>
      </c>
      <c r="X29" s="21">
        <v>40132590.211287655</v>
      </c>
      <c r="Y29" s="21">
        <v>35474570.491792664</v>
      </c>
      <c r="Z29" s="21">
        <v>30676045.79548464</v>
      </c>
      <c r="AA29" s="21">
        <v>25732777.916066039</v>
      </c>
      <c r="AB29" s="21">
        <v>20411979.218635421</v>
      </c>
      <c r="AC29" s="21">
        <v>14808968.999113955</v>
      </c>
      <c r="AD29" s="21">
        <v>9025683.485657433</v>
      </c>
      <c r="AE29" s="22">
        <v>3056322.3708721357</v>
      </c>
    </row>
    <row r="30" spans="1:31" x14ac:dyDescent="0.2">
      <c r="A30" s="61" t="s">
        <v>21</v>
      </c>
      <c r="B30" s="23">
        <v>0</v>
      </c>
      <c r="C30" s="19">
        <v>49219908.019803867</v>
      </c>
      <c r="D30" s="19">
        <v>50122269.667569011</v>
      </c>
      <c r="E30" s="19">
        <v>95788874.642565265</v>
      </c>
      <c r="F30" s="19">
        <v>97544997.525307238</v>
      </c>
      <c r="G30" s="19">
        <v>99333315.87532866</v>
      </c>
      <c r="H30" s="19">
        <v>101154419.9406831</v>
      </c>
      <c r="I30" s="19">
        <v>103008910.79059844</v>
      </c>
      <c r="J30" s="19">
        <v>104897400.5138644</v>
      </c>
      <c r="K30" s="19">
        <v>106937088.04064986</v>
      </c>
      <c r="L30" s="19">
        <v>109755024.47240938</v>
      </c>
      <c r="M30" s="19">
        <v>112647217.32800585</v>
      </c>
      <c r="N30" s="19">
        <v>115615623.36431248</v>
      </c>
      <c r="O30" s="19">
        <v>118662250.90138398</v>
      </c>
      <c r="P30" s="19">
        <v>121789161.1812159</v>
      </c>
      <c r="Q30" s="19">
        <v>124998469.76230912</v>
      </c>
      <c r="R30" s="19">
        <v>128432008.88964407</v>
      </c>
      <c r="S30" s="19">
        <v>132066301.13907792</v>
      </c>
      <c r="T30" s="19">
        <v>135803434.41909659</v>
      </c>
      <c r="U30" s="19">
        <v>139646318.86373615</v>
      </c>
      <c r="V30" s="19">
        <v>143597946.95626664</v>
      </c>
      <c r="W30" s="19">
        <v>147690078.25553957</v>
      </c>
      <c r="X30" s="19">
        <v>152145016.67796856</v>
      </c>
      <c r="Y30" s="19">
        <v>156734334.312475</v>
      </c>
      <c r="Z30" s="19">
        <v>161462084.58717081</v>
      </c>
      <c r="AA30" s="19">
        <v>166332443.19818258</v>
      </c>
      <c r="AB30" s="19">
        <v>171407573.69413164</v>
      </c>
      <c r="AC30" s="19">
        <v>176922564.65787181</v>
      </c>
      <c r="AD30" s="19">
        <v>182614998.92049685</v>
      </c>
      <c r="AE30" s="20">
        <v>188490585.67074814</v>
      </c>
    </row>
    <row r="31" spans="1:31" x14ac:dyDescent="0.2">
      <c r="A31" s="62"/>
      <c r="B31" s="21">
        <v>60563706.556854755</v>
      </c>
      <c r="C31" s="21">
        <v>49669039.680484578</v>
      </c>
      <c r="D31" s="21">
        <v>50579635.378285572</v>
      </c>
      <c r="E31" s="21">
        <v>96662948.123678669</v>
      </c>
      <c r="F31" s="21">
        <v>98435095.627725661</v>
      </c>
      <c r="G31" s="21">
        <v>100239732.38269104</v>
      </c>
      <c r="H31" s="21">
        <v>102077454.02264182</v>
      </c>
      <c r="I31" s="21">
        <v>103948867.10156263</v>
      </c>
      <c r="J31" s="21">
        <v>105854589.29355341</v>
      </c>
      <c r="K31" s="21">
        <v>108336894.52310197</v>
      </c>
      <c r="L31" s="21">
        <v>111191717.74275322</v>
      </c>
      <c r="M31" s="21">
        <v>114121769.40282945</v>
      </c>
      <c r="N31" s="21">
        <v>117129031.87415135</v>
      </c>
      <c r="O31" s="21">
        <v>120215539.7656831</v>
      </c>
      <c r="P31" s="21">
        <v>123383381.30107801</v>
      </c>
      <c r="Q31" s="21">
        <v>126652540.6929087</v>
      </c>
      <c r="R31" s="21">
        <v>130236478.61454357</v>
      </c>
      <c r="S31" s="21">
        <v>133921832.67008196</v>
      </c>
      <c r="T31" s="21">
        <v>137711472.67268491</v>
      </c>
      <c r="U31" s="21">
        <v>141608349.64377165</v>
      </c>
      <c r="V31" s="21">
        <v>145615498.11100218</v>
      </c>
      <c r="W31" s="21">
        <v>149900998.727025</v>
      </c>
      <c r="X31" s="21">
        <v>154422627.57763776</v>
      </c>
      <c r="Y31" s="21">
        <v>159080647.29713273</v>
      </c>
      <c r="Z31" s="21">
        <v>163879171.99344078</v>
      </c>
      <c r="AA31" s="21">
        <v>168822439.87285936</v>
      </c>
      <c r="AB31" s="21">
        <v>174143238.57029</v>
      </c>
      <c r="AC31" s="21">
        <v>179746248.78981146</v>
      </c>
      <c r="AD31" s="21">
        <v>185529534.30326799</v>
      </c>
      <c r="AE31" s="22">
        <v>191498895.41805327</v>
      </c>
    </row>
    <row r="46" spans="33:35" ht="15" x14ac:dyDescent="0.25">
      <c r="AG46"/>
      <c r="AH46"/>
      <c r="AI46"/>
    </row>
    <row r="55" spans="13:19" x14ac:dyDescent="0.2">
      <c r="M55" s="34"/>
      <c r="N55" s="34"/>
      <c r="O55" s="34"/>
      <c r="P55" s="34"/>
      <c r="Q55" s="34"/>
      <c r="R55" s="34"/>
      <c r="S55" s="34"/>
    </row>
    <row r="56" spans="13:19" x14ac:dyDescent="0.2">
      <c r="M56" s="34"/>
      <c r="N56" s="35"/>
      <c r="O56" s="34"/>
      <c r="P56" s="34"/>
      <c r="Q56" s="34"/>
      <c r="R56" s="34"/>
      <c r="S56" s="34"/>
    </row>
    <row r="57" spans="13:19" x14ac:dyDescent="0.2">
      <c r="M57" s="34"/>
      <c r="N57" s="34"/>
      <c r="O57" s="34"/>
      <c r="P57" s="34"/>
      <c r="Q57" s="34"/>
      <c r="R57" s="34"/>
      <c r="S57" s="34"/>
    </row>
  </sheetData>
  <mergeCells count="2">
    <mergeCell ref="A28:A29"/>
    <mergeCell ref="A30:A31"/>
  </mergeCells>
  <phoneticPr fontId="13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507DA-C032-40BC-8508-83D154575ABB}">
  <sheetPr>
    <pageSetUpPr autoPageBreaks="0"/>
  </sheetPr>
  <dimension ref="A1:AA62"/>
  <sheetViews>
    <sheetView zoomScale="80" zoomScaleNormal="80" workbookViewId="0"/>
  </sheetViews>
  <sheetFormatPr defaultRowHeight="12.75" x14ac:dyDescent="0.2"/>
  <cols>
    <col min="1" max="2" width="9.140625" style="31"/>
    <col min="3" max="3" width="25.7109375" style="31" customWidth="1"/>
    <col min="4" max="4" width="23.28515625" style="31" customWidth="1"/>
    <col min="5" max="5" width="9.140625" style="31"/>
    <col min="6" max="8" width="11.28515625" style="31" customWidth="1"/>
    <col min="9" max="16384" width="9.140625" style="31"/>
  </cols>
  <sheetData>
    <row r="1" spans="1:6" ht="15" x14ac:dyDescent="0.25">
      <c r="A1"/>
      <c r="B1" t="s">
        <v>90</v>
      </c>
      <c r="C1" s="33" t="s">
        <v>87</v>
      </c>
      <c r="D1" s="31" t="s">
        <v>88</v>
      </c>
      <c r="E1"/>
      <c r="F1"/>
    </row>
    <row r="2" spans="1:6" ht="15" x14ac:dyDescent="0.25">
      <c r="A2"/>
      <c r="B2" s="31" t="s">
        <v>44</v>
      </c>
      <c r="C2" s="31" t="s">
        <v>45</v>
      </c>
      <c r="D2" s="31" t="s">
        <v>46</v>
      </c>
      <c r="E2"/>
      <c r="F2"/>
    </row>
    <row r="3" spans="1:6" ht="15" x14ac:dyDescent="0.25">
      <c r="A3"/>
      <c r="B3" s="43">
        <v>1995</v>
      </c>
      <c r="C3" s="44">
        <v>2553103523</v>
      </c>
      <c r="D3" s="44"/>
      <c r="E3"/>
      <c r="F3"/>
    </row>
    <row r="4" spans="1:6" ht="15" x14ac:dyDescent="0.25">
      <c r="A4"/>
      <c r="B4" s="43">
        <v>1996</v>
      </c>
      <c r="C4" s="44">
        <v>1607722316</v>
      </c>
      <c r="D4" s="44"/>
      <c r="E4"/>
      <c r="F4"/>
    </row>
    <row r="5" spans="1:6" ht="15" x14ac:dyDescent="0.25">
      <c r="A5"/>
      <c r="B5" s="43">
        <v>1997</v>
      </c>
      <c r="C5" s="44">
        <v>1615113562</v>
      </c>
      <c r="D5" s="44"/>
      <c r="E5"/>
      <c r="F5"/>
    </row>
    <row r="6" spans="1:6" ht="15" x14ac:dyDescent="0.25">
      <c r="A6"/>
      <c r="B6" s="43">
        <v>1998</v>
      </c>
      <c r="C6" s="44">
        <v>1553844752</v>
      </c>
      <c r="D6" s="44"/>
      <c r="E6"/>
      <c r="F6"/>
    </row>
    <row r="7" spans="1:6" ht="15" x14ac:dyDescent="0.25">
      <c r="A7"/>
      <c r="B7" s="43">
        <v>1999</v>
      </c>
      <c r="C7" s="44">
        <v>2064319166</v>
      </c>
      <c r="D7" s="44"/>
      <c r="E7"/>
      <c r="F7"/>
    </row>
    <row r="8" spans="1:6" ht="15" x14ac:dyDescent="0.25">
      <c r="A8"/>
      <c r="B8" s="43">
        <v>2000</v>
      </c>
      <c r="C8" s="44">
        <v>-3095563610</v>
      </c>
      <c r="D8" s="44"/>
      <c r="E8"/>
      <c r="F8"/>
    </row>
    <row r="9" spans="1:6" ht="15" x14ac:dyDescent="0.25">
      <c r="A9"/>
      <c r="B9" s="43">
        <v>2001</v>
      </c>
      <c r="C9" s="44">
        <v>727633531</v>
      </c>
      <c r="D9" s="44"/>
      <c r="E9"/>
      <c r="F9"/>
    </row>
    <row r="10" spans="1:6" ht="15" x14ac:dyDescent="0.25">
      <c r="A10"/>
      <c r="B10" s="43">
        <v>2002</v>
      </c>
      <c r="C10" s="44">
        <v>2217461068</v>
      </c>
      <c r="D10" s="44"/>
      <c r="E10"/>
      <c r="F10"/>
    </row>
    <row r="11" spans="1:6" ht="15" x14ac:dyDescent="0.25">
      <c r="A11"/>
      <c r="B11" s="43">
        <v>2003</v>
      </c>
      <c r="C11" s="44">
        <v>285928102</v>
      </c>
      <c r="D11" s="44"/>
      <c r="E11"/>
      <c r="F11"/>
    </row>
    <row r="12" spans="1:6" ht="15" x14ac:dyDescent="0.25">
      <c r="A12"/>
      <c r="B12" s="43">
        <v>2004</v>
      </c>
      <c r="C12" s="44">
        <v>460944733</v>
      </c>
      <c r="D12" s="44"/>
      <c r="E12"/>
      <c r="F12"/>
    </row>
    <row r="13" spans="1:6" ht="15" x14ac:dyDescent="0.25">
      <c r="A13"/>
      <c r="B13" s="43">
        <v>2005</v>
      </c>
      <c r="C13" s="44">
        <v>2862306646</v>
      </c>
      <c r="D13" s="44"/>
      <c r="E13"/>
      <c r="F13"/>
    </row>
    <row r="14" spans="1:6" ht="15" x14ac:dyDescent="0.25">
      <c r="A14"/>
      <c r="B14" s="43">
        <v>2006</v>
      </c>
      <c r="C14" s="44">
        <v>2305567492</v>
      </c>
      <c r="D14" s="44"/>
      <c r="E14"/>
      <c r="F14"/>
    </row>
    <row r="15" spans="1:6" ht="15" x14ac:dyDescent="0.25">
      <c r="A15"/>
      <c r="B15" s="43">
        <v>2007</v>
      </c>
      <c r="C15" s="44">
        <v>1024182508</v>
      </c>
      <c r="D15" s="44"/>
      <c r="E15"/>
      <c r="F15"/>
    </row>
    <row r="16" spans="1:6" ht="15" x14ac:dyDescent="0.25">
      <c r="A16"/>
      <c r="B16" s="43">
        <v>2008</v>
      </c>
      <c r="C16" s="44">
        <v>-657847502</v>
      </c>
      <c r="D16" s="44"/>
      <c r="E16"/>
      <c r="F16"/>
    </row>
    <row r="17" spans="1:27" ht="15" x14ac:dyDescent="0.25">
      <c r="A17"/>
      <c r="B17" s="43">
        <v>2009</v>
      </c>
      <c r="C17" s="44">
        <v>-338311604</v>
      </c>
      <c r="D17" s="44"/>
      <c r="E17"/>
      <c r="F17"/>
    </row>
    <row r="18" spans="1:27" ht="15" x14ac:dyDescent="0.25">
      <c r="A18"/>
      <c r="B18" s="43">
        <v>2010</v>
      </c>
      <c r="C18" s="44">
        <v>-476346505</v>
      </c>
      <c r="D18" s="44"/>
      <c r="E18"/>
      <c r="F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ht="15" x14ac:dyDescent="0.25">
      <c r="A19"/>
      <c r="B19" s="43">
        <v>2011</v>
      </c>
      <c r="C19" s="44">
        <v>-1733434831</v>
      </c>
      <c r="D19" s="44"/>
      <c r="E19"/>
      <c r="F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ht="15" x14ac:dyDescent="0.25">
      <c r="A20"/>
      <c r="B20" s="43">
        <v>2012</v>
      </c>
      <c r="C20" s="44">
        <v>-585271403</v>
      </c>
      <c r="D20" s="44"/>
      <c r="E20"/>
      <c r="F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ht="15" x14ac:dyDescent="0.25">
      <c r="A21"/>
      <c r="B21" s="43">
        <v>2013</v>
      </c>
      <c r="C21" s="44">
        <v>-1278437127</v>
      </c>
      <c r="D21" s="44"/>
      <c r="E21"/>
      <c r="F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ht="15" x14ac:dyDescent="0.25">
      <c r="A22"/>
      <c r="B22" s="43">
        <v>2014</v>
      </c>
      <c r="C22" s="44">
        <v>-762922789</v>
      </c>
      <c r="D22" s="44"/>
      <c r="E22"/>
      <c r="F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ht="15" x14ac:dyDescent="0.25">
      <c r="A23"/>
      <c r="B23" s="43">
        <v>2015</v>
      </c>
      <c r="C23" s="44">
        <v>-740273752</v>
      </c>
      <c r="D23" s="44"/>
      <c r="E23"/>
      <c r="F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ht="15" x14ac:dyDescent="0.25">
      <c r="A24"/>
      <c r="B24" s="43">
        <v>2016</v>
      </c>
      <c r="C24" s="44">
        <v>-602371164</v>
      </c>
      <c r="D24" s="44"/>
      <c r="E24"/>
      <c r="F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ht="15" x14ac:dyDescent="0.25">
      <c r="A25"/>
      <c r="B25" s="43">
        <v>2017</v>
      </c>
      <c r="C25" s="44">
        <v>894034912</v>
      </c>
      <c r="D25" s="44"/>
      <c r="E25"/>
      <c r="F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ht="15" x14ac:dyDescent="0.25">
      <c r="A26"/>
      <c r="B26" s="43">
        <v>2018</v>
      </c>
      <c r="C26" s="44">
        <v>296273414</v>
      </c>
      <c r="D26" s="44"/>
      <c r="E26"/>
      <c r="F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ht="15.75" thickBot="1" x14ac:dyDescent="0.3">
      <c r="A27"/>
      <c r="B27" s="45">
        <v>2019</v>
      </c>
      <c r="C27" s="46">
        <v>-1904345320</v>
      </c>
      <c r="D27" s="46"/>
      <c r="E27"/>
      <c r="F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ht="15" x14ac:dyDescent="0.25">
      <c r="A28"/>
      <c r="B28" s="32">
        <v>2020</v>
      </c>
      <c r="D28" s="33">
        <v>-20599161553.780758</v>
      </c>
      <c r="E28"/>
      <c r="F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5" x14ac:dyDescent="0.25">
      <c r="B29" s="32">
        <v>2021</v>
      </c>
      <c r="D29" s="33">
        <v>-1324544102.6827157</v>
      </c>
      <c r="E29"/>
      <c r="F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ht="15" x14ac:dyDescent="0.25">
      <c r="A30"/>
      <c r="B30" s="32">
        <v>2022</v>
      </c>
      <c r="D30" s="33">
        <v>-166249191.91295025</v>
      </c>
      <c r="E30"/>
      <c r="F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ht="15" x14ac:dyDescent="0.25">
      <c r="A31"/>
      <c r="B31" s="32">
        <v>2023</v>
      </c>
      <c r="D31" s="33">
        <v>1588129679.6893022</v>
      </c>
      <c r="E31"/>
      <c r="F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5" x14ac:dyDescent="0.25">
      <c r="A32"/>
      <c r="B32" s="32">
        <v>2024</v>
      </c>
      <c r="D32" s="33">
        <v>1935912536.2298424</v>
      </c>
      <c r="E32"/>
      <c r="F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ht="15" x14ac:dyDescent="0.25">
      <c r="A33"/>
      <c r="B33" s="32">
        <v>2025</v>
      </c>
      <c r="D33" s="33">
        <v>2109432666.8104351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ht="15" x14ac:dyDescent="0.25">
      <c r="A34"/>
      <c r="B34" s="32">
        <v>2026</v>
      </c>
      <c r="D34" s="33">
        <v>2355316176.1197491</v>
      </c>
      <c r="E34"/>
      <c r="F34"/>
      <c r="G34"/>
      <c r="H34"/>
    </row>
    <row r="35" spans="1:27" ht="15" x14ac:dyDescent="0.25">
      <c r="A35"/>
      <c r="B35" s="32">
        <v>2027</v>
      </c>
      <c r="D35" s="33">
        <v>2622987838.6211395</v>
      </c>
      <c r="E35"/>
      <c r="F35"/>
      <c r="G35"/>
      <c r="H35"/>
    </row>
    <row r="36" spans="1:27" ht="15" x14ac:dyDescent="0.25">
      <c r="B36" s="32">
        <v>2028</v>
      </c>
      <c r="D36" s="33">
        <v>2913420355.7214894</v>
      </c>
      <c r="F36"/>
      <c r="G36"/>
      <c r="H36"/>
    </row>
    <row r="37" spans="1:27" ht="15" x14ac:dyDescent="0.25">
      <c r="B37" s="32">
        <v>2029</v>
      </c>
      <c r="D37" s="33">
        <v>3220903329.9193153</v>
      </c>
      <c r="F37"/>
      <c r="G37"/>
      <c r="H37"/>
    </row>
    <row r="38" spans="1:27" ht="15" x14ac:dyDescent="0.25">
      <c r="B38" s="32">
        <v>2030</v>
      </c>
      <c r="D38" s="33">
        <v>3561570726.5755548</v>
      </c>
      <c r="F38"/>
      <c r="G38"/>
      <c r="H38"/>
    </row>
    <row r="39" spans="1:27" ht="15" x14ac:dyDescent="0.25">
      <c r="B39" s="32">
        <v>2031</v>
      </c>
      <c r="D39" s="33">
        <v>3796501831.7924013</v>
      </c>
      <c r="F39"/>
      <c r="G39"/>
      <c r="H39"/>
    </row>
    <row r="40" spans="1:27" ht="15" x14ac:dyDescent="0.25">
      <c r="B40" s="32">
        <v>2032</v>
      </c>
      <c r="D40" s="33">
        <v>4058364025.8702383</v>
      </c>
      <c r="F40"/>
      <c r="G40"/>
      <c r="H40"/>
    </row>
    <row r="41" spans="1:27" ht="15" x14ac:dyDescent="0.25">
      <c r="B41" s="32">
        <v>2033</v>
      </c>
      <c r="D41" s="33">
        <v>4334980964.9487286</v>
      </c>
      <c r="F41"/>
      <c r="G41"/>
      <c r="H41"/>
    </row>
    <row r="42" spans="1:27" ht="15" x14ac:dyDescent="0.25">
      <c r="B42" s="32">
        <v>2034</v>
      </c>
      <c r="D42" s="33">
        <v>4627223945.9445419</v>
      </c>
      <c r="F42"/>
      <c r="G42"/>
      <c r="H42"/>
    </row>
    <row r="43" spans="1:27" ht="15" x14ac:dyDescent="0.25">
      <c r="B43" s="32">
        <v>2035</v>
      </c>
      <c r="D43" s="33">
        <v>5452131025.8324852</v>
      </c>
      <c r="F43"/>
      <c r="G43"/>
      <c r="H43"/>
    </row>
    <row r="44" spans="1:27" ht="15" x14ac:dyDescent="0.25">
      <c r="B44" s="32">
        <v>2036</v>
      </c>
      <c r="D44" s="33">
        <v>5754046596.5050697</v>
      </c>
      <c r="F44"/>
      <c r="G44"/>
      <c r="H44"/>
    </row>
    <row r="45" spans="1:27" x14ac:dyDescent="0.2">
      <c r="B45" s="32">
        <v>2037</v>
      </c>
      <c r="D45" s="33">
        <v>6051812373.3380003</v>
      </c>
    </row>
    <row r="46" spans="1:27" x14ac:dyDescent="0.2">
      <c r="B46" s="32">
        <v>2038</v>
      </c>
      <c r="D46" s="33">
        <v>6361735574.9454689</v>
      </c>
    </row>
    <row r="47" spans="1:27" x14ac:dyDescent="0.2">
      <c r="B47" s="32">
        <v>2039</v>
      </c>
      <c r="D47" s="33">
        <v>6687136439.3129311</v>
      </c>
    </row>
    <row r="48" spans="1:27" x14ac:dyDescent="0.2">
      <c r="B48" s="32">
        <v>2040</v>
      </c>
      <c r="D48" s="33">
        <v>7028787719.516901</v>
      </c>
    </row>
    <row r="49" spans="2:4" x14ac:dyDescent="0.2">
      <c r="B49" s="32">
        <v>2041</v>
      </c>
      <c r="D49" s="33">
        <v>7387500764.2588186</v>
      </c>
    </row>
    <row r="50" spans="2:4" x14ac:dyDescent="0.2">
      <c r="B50" s="32">
        <v>2042</v>
      </c>
      <c r="D50" s="33">
        <v>7762707911.9068584</v>
      </c>
    </row>
    <row r="51" spans="2:4" x14ac:dyDescent="0.2">
      <c r="B51" s="32">
        <v>2043</v>
      </c>
      <c r="D51" s="33">
        <v>8155428895.6604834</v>
      </c>
    </row>
    <row r="52" spans="2:4" x14ac:dyDescent="0.2">
      <c r="B52" s="32">
        <v>2044</v>
      </c>
      <c r="D52" s="33">
        <v>8566218245.9214163</v>
      </c>
    </row>
    <row r="53" spans="2:4" x14ac:dyDescent="0.2">
      <c r="B53" s="32">
        <v>2045</v>
      </c>
      <c r="D53" s="33">
        <v>8996012051.9103222</v>
      </c>
    </row>
    <row r="54" spans="2:4" x14ac:dyDescent="0.2">
      <c r="B54" s="32">
        <v>2046</v>
      </c>
      <c r="D54" s="33">
        <v>9447407345.8354645</v>
      </c>
    </row>
    <row r="55" spans="2:4" x14ac:dyDescent="0.2">
      <c r="B55" s="32">
        <v>2047</v>
      </c>
      <c r="D55" s="33">
        <v>9921772844.4260998</v>
      </c>
    </row>
    <row r="56" spans="2:4" x14ac:dyDescent="0.2">
      <c r="B56" s="32">
        <v>2048</v>
      </c>
      <c r="D56" s="33">
        <v>10420375994.012369</v>
      </c>
    </row>
    <row r="57" spans="2:4" x14ac:dyDescent="0.2">
      <c r="B57" s="32">
        <v>2049</v>
      </c>
      <c r="D57" s="33">
        <v>10944036731.572599</v>
      </c>
    </row>
    <row r="58" spans="2:4" x14ac:dyDescent="0.2">
      <c r="B58" s="32">
        <v>2050</v>
      </c>
      <c r="D58" s="33">
        <v>11494010307.4133</v>
      </c>
    </row>
    <row r="60" spans="2:4" customFormat="1" ht="15" x14ac:dyDescent="0.25"/>
    <row r="61" spans="2:4" customFormat="1" ht="15" x14ac:dyDescent="0.25"/>
    <row r="62" spans="2:4" customFormat="1" ht="15" x14ac:dyDescent="0.25"/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A112E-1517-482C-B0D4-AF5CEB7DB276}">
  <dimension ref="B3:AP61"/>
  <sheetViews>
    <sheetView zoomScale="90" zoomScaleNormal="90" workbookViewId="0"/>
  </sheetViews>
  <sheetFormatPr defaultRowHeight="15" x14ac:dyDescent="0.25"/>
  <cols>
    <col min="2" max="4" width="9" customWidth="1"/>
    <col min="5" max="6" width="15.140625" customWidth="1"/>
    <col min="7" max="9" width="9" customWidth="1"/>
    <col min="10" max="12" width="15.140625" customWidth="1"/>
    <col min="31" max="33" width="9.5703125" customWidth="1"/>
  </cols>
  <sheetData>
    <row r="3" spans="2:12" x14ac:dyDescent="0.25">
      <c r="B3" s="63" t="s">
        <v>44</v>
      </c>
      <c r="C3" s="66" t="s">
        <v>55</v>
      </c>
      <c r="D3" s="66"/>
      <c r="E3" s="66"/>
      <c r="F3" s="66"/>
      <c r="G3" s="66"/>
      <c r="H3" s="66"/>
      <c r="I3" s="66"/>
      <c r="J3" s="66"/>
      <c r="K3" s="66"/>
      <c r="L3" s="66"/>
    </row>
    <row r="4" spans="2:12" x14ac:dyDescent="0.25">
      <c r="B4" s="64"/>
      <c r="C4" s="71" t="s">
        <v>51</v>
      </c>
      <c r="D4" s="71" t="s">
        <v>52</v>
      </c>
      <c r="E4" s="69" t="s">
        <v>59</v>
      </c>
      <c r="F4" s="69" t="s">
        <v>60</v>
      </c>
      <c r="G4" s="73" t="s">
        <v>77</v>
      </c>
      <c r="H4" s="73" t="s">
        <v>78</v>
      </c>
      <c r="I4" s="73" t="s">
        <v>79</v>
      </c>
      <c r="J4" s="67" t="s">
        <v>80</v>
      </c>
      <c r="K4" s="67" t="s">
        <v>81</v>
      </c>
      <c r="L4" s="67" t="s">
        <v>82</v>
      </c>
    </row>
    <row r="5" spans="2:12" x14ac:dyDescent="0.25">
      <c r="B5" s="65"/>
      <c r="C5" s="72"/>
      <c r="D5" s="72"/>
      <c r="E5" s="70"/>
      <c r="F5" s="70"/>
      <c r="G5" s="74"/>
      <c r="H5" s="74"/>
      <c r="I5" s="74"/>
      <c r="J5" s="68"/>
      <c r="K5" s="68"/>
      <c r="L5" s="68"/>
    </row>
    <row r="6" spans="2:12" x14ac:dyDescent="0.25">
      <c r="B6" s="50">
        <v>1995</v>
      </c>
      <c r="C6" s="39">
        <f>CCSF_Figure_4!C3/1000000</f>
        <v>2553.1035230000002</v>
      </c>
      <c r="D6" s="40"/>
      <c r="E6" s="39">
        <f>IF(C6&gt;0,C6,"")</f>
        <v>2553.1035230000002</v>
      </c>
      <c r="F6" s="39"/>
      <c r="G6" s="39"/>
      <c r="H6" s="39"/>
      <c r="I6" s="39"/>
      <c r="J6" s="39"/>
      <c r="K6" s="39"/>
      <c r="L6" s="39"/>
    </row>
    <row r="7" spans="2:12" x14ac:dyDescent="0.25">
      <c r="B7" s="50">
        <v>1996</v>
      </c>
      <c r="C7" s="39">
        <f>CCSF_Figure_4!C4/1000000</f>
        <v>1607.7223160000001</v>
      </c>
      <c r="D7" s="40"/>
      <c r="E7" s="39">
        <f t="shared" ref="E7:F61" si="0">IF(C7&gt;0,C7,"")</f>
        <v>1607.7223160000001</v>
      </c>
      <c r="F7" s="39"/>
      <c r="G7" s="39"/>
      <c r="H7" s="39"/>
      <c r="I7" s="39"/>
      <c r="J7" s="39"/>
      <c r="K7" s="39"/>
      <c r="L7" s="39"/>
    </row>
    <row r="8" spans="2:12" x14ac:dyDescent="0.25">
      <c r="B8" s="50">
        <v>1997</v>
      </c>
      <c r="C8" s="39">
        <f>CCSF_Figure_4!C5/1000000</f>
        <v>1615.113562</v>
      </c>
      <c r="D8" s="40"/>
      <c r="E8" s="39">
        <f t="shared" si="0"/>
        <v>1615.113562</v>
      </c>
      <c r="F8" s="39"/>
      <c r="G8" s="39"/>
      <c r="H8" s="39"/>
      <c r="I8" s="39"/>
      <c r="J8" s="39"/>
      <c r="K8" s="39"/>
      <c r="L8" s="39"/>
    </row>
    <row r="9" spans="2:12" x14ac:dyDescent="0.25">
      <c r="B9" s="50">
        <v>1998</v>
      </c>
      <c r="C9" s="39">
        <f>CCSF_Figure_4!C6/1000000</f>
        <v>1553.844752</v>
      </c>
      <c r="D9" s="40"/>
      <c r="E9" s="39">
        <f t="shared" si="0"/>
        <v>1553.844752</v>
      </c>
      <c r="F9" s="39"/>
      <c r="G9" s="39"/>
      <c r="H9" s="39"/>
      <c r="I9" s="39"/>
      <c r="J9" s="39"/>
      <c r="K9" s="39"/>
      <c r="L9" s="39"/>
    </row>
    <row r="10" spans="2:12" x14ac:dyDescent="0.25">
      <c r="B10" s="50">
        <v>1999</v>
      </c>
      <c r="C10" s="39">
        <f>CCSF_Figure_4!C7/1000000</f>
        <v>2064.3191660000002</v>
      </c>
      <c r="D10" s="40"/>
      <c r="E10" s="39">
        <f t="shared" si="0"/>
        <v>2064.3191660000002</v>
      </c>
      <c r="F10" s="39"/>
      <c r="G10" s="39"/>
      <c r="H10" s="39"/>
      <c r="I10" s="39"/>
      <c r="J10" s="39"/>
      <c r="K10" s="39"/>
      <c r="L10" s="39"/>
    </row>
    <row r="11" spans="2:12" x14ac:dyDescent="0.25">
      <c r="B11" s="50">
        <v>2000</v>
      </c>
      <c r="C11" s="39">
        <f>CCSF_Figure_4!C8/1000000</f>
        <v>-3095.5636100000002</v>
      </c>
      <c r="D11" s="40"/>
      <c r="E11" s="39" t="str">
        <f t="shared" si="0"/>
        <v/>
      </c>
      <c r="F11" s="39"/>
      <c r="G11" s="39"/>
      <c r="H11" s="39"/>
      <c r="I11" s="39"/>
      <c r="J11" s="39"/>
      <c r="K11" s="39"/>
      <c r="L11" s="39"/>
    </row>
    <row r="12" spans="2:12" x14ac:dyDescent="0.25">
      <c r="B12" s="50">
        <v>2001</v>
      </c>
      <c r="C12" s="39">
        <f>CCSF_Figure_4!C9/1000000</f>
        <v>727.63353099999995</v>
      </c>
      <c r="D12" s="40"/>
      <c r="E12" s="39">
        <f t="shared" si="0"/>
        <v>727.63353099999995</v>
      </c>
      <c r="F12" s="39"/>
      <c r="G12" s="39"/>
      <c r="H12" s="39"/>
      <c r="I12" s="39"/>
      <c r="J12" s="39"/>
      <c r="K12" s="39"/>
      <c r="L12" s="39"/>
    </row>
    <row r="13" spans="2:12" x14ac:dyDescent="0.25">
      <c r="B13" s="50">
        <v>2002</v>
      </c>
      <c r="C13" s="39">
        <f>CCSF_Figure_4!C10/1000000</f>
        <v>2217.4610680000001</v>
      </c>
      <c r="D13" s="40"/>
      <c r="E13" s="39">
        <f t="shared" si="0"/>
        <v>2217.4610680000001</v>
      </c>
      <c r="F13" s="39"/>
      <c r="G13" s="39"/>
      <c r="H13" s="39"/>
      <c r="I13" s="39"/>
      <c r="J13" s="39"/>
      <c r="K13" s="39"/>
      <c r="L13" s="39"/>
    </row>
    <row r="14" spans="2:12" x14ac:dyDescent="0.25">
      <c r="B14" s="50">
        <v>2003</v>
      </c>
      <c r="C14" s="39">
        <f>CCSF_Figure_4!C11/1000000</f>
        <v>285.92810200000002</v>
      </c>
      <c r="D14" s="40"/>
      <c r="E14" s="39">
        <f t="shared" si="0"/>
        <v>285.92810200000002</v>
      </c>
      <c r="F14" s="39"/>
      <c r="G14" s="39"/>
      <c r="H14" s="39"/>
      <c r="I14" s="39"/>
      <c r="J14" s="39"/>
      <c r="K14" s="39"/>
      <c r="L14" s="39"/>
    </row>
    <row r="15" spans="2:12" x14ac:dyDescent="0.25">
      <c r="B15" s="50">
        <v>2004</v>
      </c>
      <c r="C15" s="39">
        <f>CCSF_Figure_4!C12/1000000</f>
        <v>460.94473299999999</v>
      </c>
      <c r="D15" s="40"/>
      <c r="E15" s="39">
        <f t="shared" si="0"/>
        <v>460.94473299999999</v>
      </c>
      <c r="F15" s="39"/>
      <c r="G15" s="39"/>
      <c r="H15" s="39"/>
      <c r="I15" s="39"/>
      <c r="J15" s="39"/>
      <c r="K15" s="39"/>
      <c r="L15" s="39"/>
    </row>
    <row r="16" spans="2:12" x14ac:dyDescent="0.25">
      <c r="B16" s="50">
        <v>2005</v>
      </c>
      <c r="C16" s="39">
        <f>CCSF_Figure_4!C13/1000000</f>
        <v>2862.306646</v>
      </c>
      <c r="D16" s="40"/>
      <c r="E16" s="39">
        <f t="shared" si="0"/>
        <v>2862.306646</v>
      </c>
      <c r="F16" s="39"/>
      <c r="G16" s="39"/>
      <c r="H16" s="39"/>
      <c r="I16" s="39"/>
      <c r="J16" s="39"/>
      <c r="K16" s="39"/>
      <c r="L16" s="39"/>
    </row>
    <row r="17" spans="2:12" x14ac:dyDescent="0.25">
      <c r="B17" s="50">
        <v>2006</v>
      </c>
      <c r="C17" s="39">
        <f>CCSF_Figure_4!C14/1000000</f>
        <v>2305.5674920000001</v>
      </c>
      <c r="D17" s="40"/>
      <c r="E17" s="39">
        <f t="shared" si="0"/>
        <v>2305.5674920000001</v>
      </c>
      <c r="F17" s="39"/>
      <c r="G17" s="39"/>
      <c r="H17" s="39"/>
      <c r="I17" s="39"/>
      <c r="J17" s="39"/>
      <c r="K17" s="39"/>
      <c r="L17" s="39"/>
    </row>
    <row r="18" spans="2:12" x14ac:dyDescent="0.25">
      <c r="B18" s="50">
        <v>2007</v>
      </c>
      <c r="C18" s="39">
        <f>CCSF_Figure_4!C15/1000000</f>
        <v>1024.1825080000001</v>
      </c>
      <c r="D18" s="40"/>
      <c r="E18" s="39">
        <f t="shared" si="0"/>
        <v>1024.1825080000001</v>
      </c>
      <c r="F18" s="39"/>
      <c r="G18" s="39"/>
      <c r="H18" s="39"/>
      <c r="I18" s="39"/>
      <c r="J18" s="39"/>
      <c r="K18" s="39"/>
      <c r="L18" s="39"/>
    </row>
    <row r="19" spans="2:12" x14ac:dyDescent="0.25">
      <c r="B19" s="50">
        <v>2008</v>
      </c>
      <c r="C19" s="39">
        <f>CCSF_Figure_4!C16/1000000</f>
        <v>-657.84750199999996</v>
      </c>
      <c r="D19" s="40"/>
      <c r="E19" s="39" t="str">
        <f t="shared" si="0"/>
        <v/>
      </c>
      <c r="F19" s="39"/>
      <c r="G19" s="39"/>
      <c r="H19" s="39"/>
      <c r="I19" s="39"/>
      <c r="J19" s="39"/>
      <c r="K19" s="39"/>
      <c r="L19" s="39"/>
    </row>
    <row r="20" spans="2:12" x14ac:dyDescent="0.25">
      <c r="B20" s="50">
        <v>2009</v>
      </c>
      <c r="C20" s="39">
        <f>CCSF_Figure_4!C17/1000000</f>
        <v>-338.31160399999999</v>
      </c>
      <c r="D20" s="40"/>
      <c r="E20" s="39" t="str">
        <f t="shared" si="0"/>
        <v/>
      </c>
      <c r="F20" s="39"/>
      <c r="G20" s="39"/>
      <c r="H20" s="39"/>
      <c r="I20" s="39"/>
      <c r="J20" s="39"/>
      <c r="K20" s="39"/>
      <c r="L20" s="39"/>
    </row>
    <row r="21" spans="2:12" x14ac:dyDescent="0.25">
      <c r="B21" s="50">
        <v>2010</v>
      </c>
      <c r="C21" s="39">
        <f>CCSF_Figure_4!C18/1000000</f>
        <v>-476.34650499999998</v>
      </c>
      <c r="D21" s="40"/>
      <c r="E21" s="39" t="str">
        <f t="shared" si="0"/>
        <v/>
      </c>
      <c r="F21" s="39"/>
      <c r="G21" s="39"/>
      <c r="H21" s="39"/>
      <c r="I21" s="39"/>
      <c r="J21" s="39"/>
      <c r="K21" s="39"/>
      <c r="L21" s="39"/>
    </row>
    <row r="22" spans="2:12" x14ac:dyDescent="0.25">
      <c r="B22" s="50">
        <v>2011</v>
      </c>
      <c r="C22" s="39">
        <f>CCSF_Figure_4!C19/1000000</f>
        <v>-1733.434831</v>
      </c>
      <c r="D22" s="40"/>
      <c r="E22" s="39" t="str">
        <f t="shared" si="0"/>
        <v/>
      </c>
      <c r="F22" s="39"/>
      <c r="G22" s="39"/>
      <c r="H22" s="39"/>
      <c r="I22" s="39"/>
      <c r="J22" s="39"/>
      <c r="K22" s="39"/>
      <c r="L22" s="39"/>
    </row>
    <row r="23" spans="2:12" x14ac:dyDescent="0.25">
      <c r="B23" s="50">
        <v>2012</v>
      </c>
      <c r="C23" s="39">
        <f>CCSF_Figure_4!C20/1000000</f>
        <v>-585.27140299999996</v>
      </c>
      <c r="D23" s="40"/>
      <c r="E23" s="39" t="str">
        <f t="shared" si="0"/>
        <v/>
      </c>
      <c r="F23" s="39"/>
      <c r="G23" s="39"/>
      <c r="H23" s="39"/>
      <c r="I23" s="39"/>
      <c r="J23" s="39"/>
      <c r="K23" s="39"/>
      <c r="L23" s="39"/>
    </row>
    <row r="24" spans="2:12" x14ac:dyDescent="0.25">
      <c r="B24" s="50">
        <v>2013</v>
      </c>
      <c r="C24" s="39">
        <f>CCSF_Figure_4!C21/1000000</f>
        <v>-1278.4371269999999</v>
      </c>
      <c r="D24" s="40"/>
      <c r="E24" s="39" t="str">
        <f t="shared" si="0"/>
        <v/>
      </c>
      <c r="F24" s="39"/>
      <c r="G24" s="39"/>
      <c r="H24" s="39"/>
      <c r="I24" s="39"/>
      <c r="J24" s="39"/>
      <c r="K24" s="39"/>
      <c r="L24" s="39"/>
    </row>
    <row r="25" spans="2:12" x14ac:dyDescent="0.25">
      <c r="B25" s="50">
        <v>2014</v>
      </c>
      <c r="C25" s="39">
        <f>CCSF_Figure_4!C22/1000000</f>
        <v>-762.92278899999997</v>
      </c>
      <c r="D25" s="40"/>
      <c r="E25" s="39" t="str">
        <f t="shared" si="0"/>
        <v/>
      </c>
      <c r="F25" s="39"/>
      <c r="G25" s="39"/>
      <c r="H25" s="39"/>
      <c r="I25" s="39"/>
      <c r="J25" s="39"/>
      <c r="K25" s="39"/>
      <c r="L25" s="39"/>
    </row>
    <row r="26" spans="2:12" x14ac:dyDescent="0.25">
      <c r="B26" s="50">
        <v>2015</v>
      </c>
      <c r="C26" s="39">
        <f>CCSF_Figure_4!C23/1000000</f>
        <v>-740.27375199999994</v>
      </c>
      <c r="D26" s="40"/>
      <c r="E26" s="39" t="str">
        <f t="shared" si="0"/>
        <v/>
      </c>
      <c r="F26" s="39"/>
      <c r="G26" s="39"/>
      <c r="H26" s="39"/>
      <c r="I26" s="39"/>
      <c r="J26" s="39"/>
      <c r="K26" s="39"/>
      <c r="L26" s="39"/>
    </row>
    <row r="27" spans="2:12" x14ac:dyDescent="0.25">
      <c r="B27" s="50">
        <v>2016</v>
      </c>
      <c r="C27" s="39">
        <f>CCSF_Figure_4!C24/1000000</f>
        <v>-602.37116400000002</v>
      </c>
      <c r="D27" s="40"/>
      <c r="E27" s="39" t="str">
        <f t="shared" si="0"/>
        <v/>
      </c>
      <c r="F27" s="39"/>
      <c r="G27" s="39"/>
      <c r="H27" s="39"/>
      <c r="I27" s="39"/>
      <c r="J27" s="39"/>
      <c r="K27" s="39"/>
      <c r="L27" s="39"/>
    </row>
    <row r="28" spans="2:12" x14ac:dyDescent="0.25">
      <c r="B28" s="50">
        <v>2017</v>
      </c>
      <c r="C28" s="39">
        <f>CCSF_Figure_4!C25/1000000</f>
        <v>894.03491199999996</v>
      </c>
      <c r="D28" s="40"/>
      <c r="E28" s="39">
        <f t="shared" si="0"/>
        <v>894.03491199999996</v>
      </c>
      <c r="F28" s="39"/>
      <c r="G28" s="39"/>
      <c r="H28" s="39"/>
      <c r="I28" s="39"/>
      <c r="J28" s="39"/>
      <c r="K28" s="39"/>
      <c r="L28" s="39"/>
    </row>
    <row r="29" spans="2:12" x14ac:dyDescent="0.25">
      <c r="B29" s="50">
        <v>2018</v>
      </c>
      <c r="C29" s="39">
        <f>CCSF_Figure_4!C26/1000000</f>
        <v>296.273414</v>
      </c>
      <c r="D29" s="40"/>
      <c r="E29" s="39">
        <f t="shared" si="0"/>
        <v>296.273414</v>
      </c>
      <c r="F29" s="39"/>
      <c r="G29" s="39"/>
      <c r="H29" s="39"/>
      <c r="I29" s="39"/>
      <c r="J29" s="39"/>
      <c r="K29" s="39"/>
      <c r="L29" s="39"/>
    </row>
    <row r="30" spans="2:12" x14ac:dyDescent="0.25">
      <c r="B30" s="50">
        <v>2019</v>
      </c>
      <c r="C30" s="39">
        <f>CCSF_Figure_4!C27/1000000</f>
        <v>-1904.3453199999999</v>
      </c>
      <c r="D30" s="40"/>
      <c r="E30" s="39" t="str">
        <f t="shared" si="0"/>
        <v/>
      </c>
      <c r="F30" s="39"/>
      <c r="G30" s="39"/>
      <c r="H30" s="39"/>
      <c r="I30" s="39"/>
      <c r="J30" s="39"/>
      <c r="K30" s="39"/>
      <c r="L30" s="39"/>
    </row>
    <row r="31" spans="2:12" x14ac:dyDescent="0.25">
      <c r="B31" s="51">
        <v>2020</v>
      </c>
      <c r="C31" s="13"/>
      <c r="D31" s="41">
        <f>CCSF_Figure_4!D28/1000000</f>
        <v>-20599.161553780759</v>
      </c>
      <c r="E31" s="41"/>
      <c r="F31" s="41" t="str">
        <f t="shared" si="0"/>
        <v/>
      </c>
      <c r="G31" s="41">
        <v>-20903.916911319993</v>
      </c>
      <c r="H31" s="41">
        <f>INDEX('[2]Table 6-2'!D$7:AH$7,ROW(A1))</f>
        <v>-21513.427626398458</v>
      </c>
      <c r="I31" s="41">
        <f>INDEX('[3]Table 6-2'!D$7:AH$7,ROW(A1))</f>
        <v>-21818.182983937691</v>
      </c>
      <c r="J31" s="41" t="str">
        <f t="shared" ref="J31:J61" si="1">IF(G31&gt;0,G31,"")</f>
        <v/>
      </c>
      <c r="K31" s="41" t="str">
        <f t="shared" ref="K31:K61" si="2">IF(H31&gt;0,H31,"")</f>
        <v/>
      </c>
      <c r="L31" s="41" t="str">
        <f t="shared" ref="L31:L61" si="3">IF(I31&gt;0,I31,"")</f>
        <v/>
      </c>
    </row>
    <row r="32" spans="2:12" x14ac:dyDescent="0.25">
      <c r="B32" s="51">
        <v>2021</v>
      </c>
      <c r="C32" s="13"/>
      <c r="D32" s="41">
        <f>CCSF_Figure_4!D29/1000000</f>
        <v>-1324.5441026827157</v>
      </c>
      <c r="E32" s="41"/>
      <c r="F32" s="41" t="str">
        <f t="shared" si="0"/>
        <v/>
      </c>
      <c r="G32" s="41">
        <v>-1533.12316242417</v>
      </c>
      <c r="H32" s="41">
        <f>INDEX('[2]Table 6-2'!D$7:AH$7,ROW(A2))</f>
        <v>-1950.2812819070789</v>
      </c>
      <c r="I32" s="41">
        <f>INDEX('[3]Table 6-2'!D$7:AH$7,ROW(A2))</f>
        <v>-2158.860341648533</v>
      </c>
      <c r="J32" s="41" t="str">
        <f t="shared" si="1"/>
        <v/>
      </c>
      <c r="K32" s="41" t="str">
        <f t="shared" si="2"/>
        <v/>
      </c>
      <c r="L32" s="41" t="str">
        <f t="shared" si="3"/>
        <v/>
      </c>
    </row>
    <row r="33" spans="2:42" x14ac:dyDescent="0.25">
      <c r="B33" s="51">
        <v>2022</v>
      </c>
      <c r="C33" s="13"/>
      <c r="D33" s="41">
        <f>CCSF_Figure_4!D30/1000000</f>
        <v>-166.24919191295024</v>
      </c>
      <c r="E33" s="41"/>
      <c r="F33" s="41" t="str">
        <f t="shared" si="0"/>
        <v/>
      </c>
      <c r="G33" s="41">
        <v>-361.5264443290958</v>
      </c>
      <c r="H33" s="41">
        <f>INDEX('[2]Table 6-2'!D$7:AH$7,ROW(A3))</f>
        <v>-752.08094916138703</v>
      </c>
      <c r="I33" s="41">
        <f>INDEX('[3]Table 6-2'!D$7:AH$7,ROW(A3))</f>
        <v>-947.35820157753255</v>
      </c>
      <c r="J33" s="41" t="str">
        <f t="shared" si="1"/>
        <v/>
      </c>
      <c r="K33" s="41" t="str">
        <f t="shared" si="2"/>
        <v/>
      </c>
      <c r="L33" s="41" t="str">
        <f t="shared" si="3"/>
        <v/>
      </c>
      <c r="AP33" s="47"/>
    </row>
    <row r="34" spans="2:42" x14ac:dyDescent="0.25">
      <c r="B34" s="51">
        <v>2023</v>
      </c>
      <c r="C34" s="13"/>
      <c r="D34" s="41">
        <f>CCSF_Figure_4!D31/1000000</f>
        <v>1588.1296796893023</v>
      </c>
      <c r="E34" s="41"/>
      <c r="F34" s="41">
        <f t="shared" si="0"/>
        <v>1588.1296796893023</v>
      </c>
      <c r="G34" s="41">
        <v>1207.9628626087444</v>
      </c>
      <c r="H34" s="41">
        <f>INDEX('[2]Table 6-2'!D$7:AH$7,ROW(A4))</f>
        <v>447.62922844762937</v>
      </c>
      <c r="I34" s="41">
        <f>INDEX('[3]Table 6-2'!D$7:AH$7,ROW(A4))</f>
        <v>67.462411367071553</v>
      </c>
      <c r="J34" s="41">
        <f t="shared" si="1"/>
        <v>1207.9628626087444</v>
      </c>
      <c r="K34" s="41">
        <f t="shared" si="2"/>
        <v>447.62922844762937</v>
      </c>
      <c r="L34" s="41">
        <f t="shared" si="3"/>
        <v>67.462411367071553</v>
      </c>
    </row>
    <row r="35" spans="2:42" x14ac:dyDescent="0.25">
      <c r="B35" s="51">
        <v>2024</v>
      </c>
      <c r="C35" s="13"/>
      <c r="D35" s="41">
        <f>CCSF_Figure_4!D32/1000000</f>
        <v>1935.9125362298423</v>
      </c>
      <c r="E35" s="41"/>
      <c r="F35" s="41">
        <f t="shared" si="0"/>
        <v>1935.9125362298423</v>
      </c>
      <c r="G35" s="41">
        <v>1511.9161286478741</v>
      </c>
      <c r="H35" s="41">
        <f>INDEX('[2]Table 6-2'!D$7:AH$7,ROW(A5))</f>
        <v>663.92331348393759</v>
      </c>
      <c r="I35" s="41">
        <f>INDEX('[3]Table 6-2'!D$7:AH$7,ROW(A5))</f>
        <v>239.92690590196941</v>
      </c>
      <c r="J35" s="41">
        <f t="shared" si="1"/>
        <v>1511.9161286478741</v>
      </c>
      <c r="K35" s="41">
        <f t="shared" si="2"/>
        <v>663.92331348393759</v>
      </c>
      <c r="L35" s="41">
        <f t="shared" si="3"/>
        <v>239.92690590196941</v>
      </c>
    </row>
    <row r="36" spans="2:42" x14ac:dyDescent="0.25">
      <c r="B36" s="51">
        <v>2025</v>
      </c>
      <c r="C36" s="13"/>
      <c r="D36" s="41">
        <f>CCSF_Figure_4!D33/1000000</f>
        <v>2109.432666810435</v>
      </c>
      <c r="E36" s="41"/>
      <c r="F36" s="41">
        <f t="shared" si="0"/>
        <v>2109.432666810435</v>
      </c>
      <c r="G36" s="41">
        <v>1654.9197440978694</v>
      </c>
      <c r="H36" s="41">
        <f>INDEX('[2]Table 6-2'!D$7:AH$7,ROW(A6))</f>
        <v>747.56743187245684</v>
      </c>
      <c r="I36" s="41">
        <f>INDEX('[3]Table 6-2'!D$7:AH$7,ROW(A6))</f>
        <v>293.8912757597505</v>
      </c>
      <c r="J36" s="41">
        <f t="shared" si="1"/>
        <v>1654.9197440978694</v>
      </c>
      <c r="K36" s="41">
        <f t="shared" si="2"/>
        <v>747.56743187245684</v>
      </c>
      <c r="L36" s="41">
        <f t="shared" si="3"/>
        <v>293.8912757597505</v>
      </c>
    </row>
    <row r="37" spans="2:42" x14ac:dyDescent="0.25">
      <c r="B37" s="51">
        <v>2026</v>
      </c>
      <c r="C37" s="13"/>
      <c r="D37" s="41">
        <f>CCSF_Figure_4!D34/1000000</f>
        <v>2355.3161761197489</v>
      </c>
      <c r="E37" s="41"/>
      <c r="F37" s="41">
        <f t="shared" si="0"/>
        <v>2355.3161761197489</v>
      </c>
      <c r="G37" s="41">
        <v>1867.1611444908519</v>
      </c>
      <c r="H37" s="41">
        <f>INDEX('[2]Table 6-2'!D$7:AH$7,ROW(A7))</f>
        <v>894.65812950644272</v>
      </c>
      <c r="I37" s="41">
        <f>INDEX('[3]Table 6-2'!D$7:AH$7,ROW(A7))</f>
        <v>409.22464246584752</v>
      </c>
      <c r="J37" s="41">
        <f t="shared" si="1"/>
        <v>1867.1611444908519</v>
      </c>
      <c r="K37" s="41">
        <f t="shared" si="2"/>
        <v>894.65812950644272</v>
      </c>
      <c r="L37" s="41">
        <f t="shared" si="3"/>
        <v>409.22464246584752</v>
      </c>
    </row>
    <row r="38" spans="2:42" x14ac:dyDescent="0.25">
      <c r="B38" s="51">
        <v>2027</v>
      </c>
      <c r="C38" s="13"/>
      <c r="D38" s="41">
        <f>CCSF_Figure_4!D35/1000000</f>
        <v>2622.9878386211394</v>
      </c>
      <c r="E38" s="41"/>
      <c r="F38" s="41">
        <f t="shared" si="0"/>
        <v>2622.9878386211394</v>
      </c>
      <c r="G38" s="41">
        <v>2095.8387872817998</v>
      </c>
      <c r="H38" s="41">
        <f>INDEX('[2]Table 6-2'!D$7:AH$7,ROW(A8))</f>
        <v>1047.5267396324273</v>
      </c>
      <c r="I38" s="41">
        <f>INDEX('[3]Table 6-2'!D$7:AH$7,ROW(A8))</f>
        <v>528.1129084989899</v>
      </c>
      <c r="J38" s="41">
        <f t="shared" si="1"/>
        <v>2095.8387872817998</v>
      </c>
      <c r="K38" s="41">
        <f t="shared" si="2"/>
        <v>1047.5267396324273</v>
      </c>
      <c r="L38" s="41">
        <f t="shared" si="3"/>
        <v>528.1129084989899</v>
      </c>
    </row>
    <row r="39" spans="2:42" x14ac:dyDescent="0.25">
      <c r="B39" s="51">
        <v>2028</v>
      </c>
      <c r="C39" s="13"/>
      <c r="D39" s="41">
        <f>CCSF_Figure_4!D36/1000000</f>
        <v>2913.4203557214896</v>
      </c>
      <c r="E39" s="41"/>
      <c r="F39" s="41">
        <f t="shared" si="0"/>
        <v>2913.4203557214896</v>
      </c>
      <c r="G39" s="41">
        <v>2343.2144559299295</v>
      </c>
      <c r="H39" s="41">
        <f>INDEX('[2]Table 6-2'!D$7:AH$7,ROW(A9))</f>
        <v>1213.7377438801989</v>
      </c>
      <c r="I39" s="41">
        <f>INDEX('[3]Table 6-2'!D$7:AH$7,ROW(A9))</f>
        <v>657.96494456742187</v>
      </c>
      <c r="J39" s="41">
        <f t="shared" si="1"/>
        <v>2343.2144559299295</v>
      </c>
      <c r="K39" s="41">
        <f t="shared" si="2"/>
        <v>1213.7377438801989</v>
      </c>
      <c r="L39" s="41">
        <f t="shared" si="3"/>
        <v>657.96494456742187</v>
      </c>
    </row>
    <row r="40" spans="2:42" x14ac:dyDescent="0.25">
      <c r="B40" s="51">
        <v>2029</v>
      </c>
      <c r="C40" s="13"/>
      <c r="D40" s="41">
        <f>CCSF_Figure_4!D37/1000000</f>
        <v>3220.9033299193152</v>
      </c>
      <c r="E40" s="41"/>
      <c r="F40" s="41">
        <f t="shared" si="0"/>
        <v>3220.9033299193152</v>
      </c>
      <c r="G40" s="41">
        <v>2606.0402936753039</v>
      </c>
      <c r="H40" s="41">
        <f>INDEX('[2]Table 6-2'!D$7:AH$7,ROW(A10))</f>
        <v>1393.1194507998098</v>
      </c>
      <c r="I40" s="41">
        <f>INDEX('[3]Table 6-2'!D$7:AH$7,ROW(A10))</f>
        <v>798.44255553513767</v>
      </c>
      <c r="J40" s="41">
        <f t="shared" si="1"/>
        <v>2606.0402936753039</v>
      </c>
      <c r="K40" s="41">
        <f t="shared" si="2"/>
        <v>1393.1194507998098</v>
      </c>
      <c r="L40" s="41">
        <f t="shared" si="3"/>
        <v>798.44255553513767</v>
      </c>
    </row>
    <row r="41" spans="2:42" x14ac:dyDescent="0.25">
      <c r="B41" s="51">
        <v>2030</v>
      </c>
      <c r="C41" s="13"/>
      <c r="D41" s="41">
        <f>CCSF_Figure_4!D38/1000000</f>
        <v>3561.570726575555</v>
      </c>
      <c r="E41" s="41"/>
      <c r="F41" s="41">
        <f t="shared" si="0"/>
        <v>3561.570726575555</v>
      </c>
      <c r="G41" s="41">
        <v>2898.7343930177894</v>
      </c>
      <c r="H41" s="41">
        <f>INDEX('[2]Table 6-2'!D$7:AH$7,ROW(A11))</f>
        <v>1601.8314143228215</v>
      </c>
      <c r="I41" s="41">
        <f>INDEX('[3]Table 6-2'!D$7:AH$7,ROW(A11))</f>
        <v>958.0582116843201</v>
      </c>
      <c r="J41" s="41">
        <f t="shared" si="1"/>
        <v>2898.7343930177894</v>
      </c>
      <c r="K41" s="41">
        <f t="shared" si="2"/>
        <v>1601.8314143228215</v>
      </c>
      <c r="L41" s="41">
        <f t="shared" si="3"/>
        <v>958.0582116843201</v>
      </c>
    </row>
    <row r="42" spans="2:42" x14ac:dyDescent="0.25">
      <c r="B42" s="51">
        <v>2031</v>
      </c>
      <c r="C42" s="13"/>
      <c r="D42" s="41">
        <f>CCSF_Figure_4!D39/1000000</f>
        <v>3796.5018317924014</v>
      </c>
      <c r="E42" s="41"/>
      <c r="F42" s="41">
        <f t="shared" si="0"/>
        <v>3796.5018317924014</v>
      </c>
      <c r="G42" s="41">
        <v>3094.8709377412001</v>
      </c>
      <c r="H42" s="41">
        <f>INDEX('[2]Table 6-2'!D$7:AH$7,ROW(A12))</f>
        <v>1729.2324266679022</v>
      </c>
      <c r="I42" s="41">
        <f>INDEX('[3]Table 6-2'!D$7:AH$7,ROW(A12))</f>
        <v>1047.2954297214476</v>
      </c>
      <c r="J42" s="41">
        <f t="shared" si="1"/>
        <v>3094.8709377412001</v>
      </c>
      <c r="K42" s="41">
        <f t="shared" si="2"/>
        <v>1729.2324266679022</v>
      </c>
      <c r="L42" s="41">
        <f t="shared" si="3"/>
        <v>1047.2954297214476</v>
      </c>
    </row>
    <row r="43" spans="2:42" x14ac:dyDescent="0.25">
      <c r="B43" s="51">
        <v>2032</v>
      </c>
      <c r="C43" s="13"/>
      <c r="D43" s="41">
        <f>CCSF_Figure_4!D40/1000000</f>
        <v>4058.3640258702385</v>
      </c>
      <c r="E43" s="41"/>
      <c r="F43" s="41">
        <f t="shared" si="0"/>
        <v>4058.3640258702385</v>
      </c>
      <c r="G43" s="41">
        <v>3315.7246539561024</v>
      </c>
      <c r="H43" s="41">
        <f>INDEX('[2]Table 6-2'!D$7:AH$7,ROW(A13))</f>
        <v>1870.773212380853</v>
      </c>
      <c r="I43" s="41">
        <f>INDEX('[3]Table 6-2'!D$7:AH$7,ROW(A13))</f>
        <v>1153.5082326362176</v>
      </c>
      <c r="J43" s="41">
        <f t="shared" si="1"/>
        <v>3315.7246539561024</v>
      </c>
      <c r="K43" s="41">
        <f t="shared" si="2"/>
        <v>1870.773212380853</v>
      </c>
      <c r="L43" s="41">
        <f t="shared" si="3"/>
        <v>1153.5082326362176</v>
      </c>
    </row>
    <row r="44" spans="2:42" x14ac:dyDescent="0.25">
      <c r="B44" s="51">
        <v>2033</v>
      </c>
      <c r="C44" s="13"/>
      <c r="D44" s="41">
        <f>CCSF_Figure_4!D41/1000000</f>
        <v>4334.9809649487288</v>
      </c>
      <c r="E44" s="41"/>
      <c r="F44" s="41">
        <f t="shared" si="0"/>
        <v>4334.9809649487288</v>
      </c>
      <c r="G44" s="41">
        <v>3549.0555790155909</v>
      </c>
      <c r="H44" s="41">
        <f>INDEX('[2]Table 6-2'!D$7:AH$7,ROW(A14))</f>
        <v>2019.0730723934207</v>
      </c>
      <c r="I44" s="41">
        <f>INDEX('[3]Table 6-2'!D$7:AH$7,ROW(A14))</f>
        <v>1273.3733928524227</v>
      </c>
      <c r="J44" s="41">
        <f t="shared" si="1"/>
        <v>3549.0555790155909</v>
      </c>
      <c r="K44" s="41">
        <f t="shared" si="2"/>
        <v>2019.0730723934207</v>
      </c>
      <c r="L44" s="41">
        <f t="shared" si="3"/>
        <v>1273.3733928524227</v>
      </c>
    </row>
    <row r="45" spans="2:42" x14ac:dyDescent="0.25">
      <c r="B45" s="51">
        <v>2034</v>
      </c>
      <c r="C45" s="13"/>
      <c r="D45" s="41">
        <f>CCSF_Figure_4!D42/1000000</f>
        <v>4627.2239459445418</v>
      </c>
      <c r="E45" s="41"/>
      <c r="F45" s="41">
        <f t="shared" si="0"/>
        <v>4627.2239459445418</v>
      </c>
      <c r="G45" s="41">
        <v>3795.6121332678968</v>
      </c>
      <c r="H45" s="41">
        <f>INDEX('[2]Table 6-2'!D$7:AH$7,ROW(A15))</f>
        <v>2175.86315277523</v>
      </c>
      <c r="I45" s="41">
        <f>INDEX('[3]Table 6-2'!D$7:AH$7,ROW(A15))</f>
        <v>1392.6824767947551</v>
      </c>
      <c r="J45" s="41">
        <f t="shared" si="1"/>
        <v>3795.6121332678968</v>
      </c>
      <c r="K45" s="41">
        <f t="shared" si="2"/>
        <v>2175.86315277523</v>
      </c>
      <c r="L45" s="41">
        <f t="shared" si="3"/>
        <v>1392.6824767947551</v>
      </c>
    </row>
    <row r="46" spans="2:42" x14ac:dyDescent="0.25">
      <c r="B46" s="51">
        <v>2035</v>
      </c>
      <c r="C46" s="13"/>
      <c r="D46" s="41">
        <f>CCSF_Figure_4!D43/1000000</f>
        <v>5452.1310258324856</v>
      </c>
      <c r="E46" s="41"/>
      <c r="F46" s="41">
        <f t="shared" si="0"/>
        <v>5452.1310258324856</v>
      </c>
      <c r="G46" s="41">
        <v>4575.4356882610564</v>
      </c>
      <c r="H46" s="41">
        <f>INDEX('[2]Table 6-2'!D$7:AH$7,ROW(A16))</f>
        <v>2860.9228525828621</v>
      </c>
      <c r="I46" s="41">
        <f>INDEX('[3]Table 6-2'!D$7:AH$7,ROW(A16))</f>
        <v>2035.3491773155179</v>
      </c>
      <c r="J46" s="41">
        <f t="shared" si="1"/>
        <v>4575.4356882610564</v>
      </c>
      <c r="K46" s="41">
        <f t="shared" si="2"/>
        <v>2860.9228525828621</v>
      </c>
      <c r="L46" s="41">
        <f t="shared" si="3"/>
        <v>2035.3491773155179</v>
      </c>
    </row>
    <row r="47" spans="2:42" x14ac:dyDescent="0.25">
      <c r="B47" s="51">
        <v>2036</v>
      </c>
      <c r="C47" s="13"/>
      <c r="D47" s="41">
        <f>CCSF_Figure_4!D44/1000000</f>
        <v>5754.0465965050698</v>
      </c>
      <c r="E47" s="41"/>
      <c r="F47" s="41">
        <f t="shared" si="0"/>
        <v>5754.0465965050698</v>
      </c>
      <c r="G47" s="41">
        <v>4852.417112583641</v>
      </c>
      <c r="H47" s="41">
        <f>INDEX('[2]Table 6-2'!D$7:AH$7,ROW(A17))</f>
        <v>3037.8736734475174</v>
      </c>
      <c r="I47" s="41">
        <f>INDEX('[3]Table 6-2'!D$7:AH$7,ROW(A17))</f>
        <v>2166.3405001969008</v>
      </c>
      <c r="J47" s="41">
        <f t="shared" si="1"/>
        <v>4852.417112583641</v>
      </c>
      <c r="K47" s="41">
        <f t="shared" si="2"/>
        <v>3037.8736734475174</v>
      </c>
      <c r="L47" s="41">
        <f t="shared" si="3"/>
        <v>2166.3405001969008</v>
      </c>
    </row>
    <row r="48" spans="2:42" x14ac:dyDescent="0.25">
      <c r="B48" s="51">
        <v>2037</v>
      </c>
      <c r="C48" s="13"/>
      <c r="D48" s="41">
        <f>CCSF_Figure_4!D45/1000000</f>
        <v>6051.8123733380007</v>
      </c>
      <c r="E48" s="41"/>
      <c r="F48" s="41">
        <f t="shared" si="0"/>
        <v>6051.8123733380007</v>
      </c>
      <c r="G48" s="41">
        <v>5133.6481864619273</v>
      </c>
      <c r="H48" s="41">
        <f>INDEX('[2]Table 6-2'!D$7:AH$7,ROW(A18))</f>
        <v>3226.9619854091775</v>
      </c>
      <c r="I48" s="41">
        <f>INDEX('[3]Table 6-2'!D$7:AH$7,ROW(A18))</f>
        <v>2305.1363627197525</v>
      </c>
      <c r="J48" s="41">
        <f t="shared" si="1"/>
        <v>5133.6481864619273</v>
      </c>
      <c r="K48" s="41">
        <f t="shared" si="2"/>
        <v>3226.9619854091775</v>
      </c>
      <c r="L48" s="41">
        <f t="shared" si="3"/>
        <v>2305.1363627197525</v>
      </c>
    </row>
    <row r="49" spans="2:12" x14ac:dyDescent="0.25">
      <c r="B49" s="51">
        <v>2038</v>
      </c>
      <c r="C49" s="13"/>
      <c r="D49" s="41">
        <f>CCSF_Figure_4!D46/1000000</f>
        <v>6361.7355749454691</v>
      </c>
      <c r="E49" s="41"/>
      <c r="F49" s="41">
        <f t="shared" si="0"/>
        <v>6361.7355749454691</v>
      </c>
      <c r="G49" s="41">
        <v>5408.9010982050304</v>
      </c>
      <c r="H49" s="41">
        <f>INDEX('[2]Table 6-2'!D$7:AH$7,ROW(A19))</f>
        <v>3426.8056754062386</v>
      </c>
      <c r="I49" s="41">
        <f>INDEX('[3]Table 6-2'!D$7:AH$7,ROW(A19))</f>
        <v>2450.7265116955018</v>
      </c>
      <c r="J49" s="41">
        <f t="shared" si="1"/>
        <v>5408.9010982050304</v>
      </c>
      <c r="K49" s="41">
        <f t="shared" si="2"/>
        <v>3426.8056754062386</v>
      </c>
      <c r="L49" s="41">
        <f t="shared" si="3"/>
        <v>2450.7265116955018</v>
      </c>
    </row>
    <row r="50" spans="2:12" x14ac:dyDescent="0.25">
      <c r="B50" s="51">
        <v>2039</v>
      </c>
      <c r="C50" s="13"/>
      <c r="D50" s="41">
        <f>CCSF_Figure_4!D47/1000000</f>
        <v>6687.1364393129306</v>
      </c>
      <c r="E50" s="41"/>
      <c r="F50" s="41">
        <f t="shared" si="0"/>
        <v>6687.1364393129306</v>
      </c>
      <c r="G50" s="41">
        <v>5688.6220163291173</v>
      </c>
      <c r="H50" s="41">
        <f>INDEX('[2]Table 6-2'!D$7:AH$7,ROW(A20))</f>
        <v>3637.8935726923492</v>
      </c>
      <c r="I50" s="41">
        <f>INDEX('[3]Table 6-2'!D$7:AH$7,ROW(A20))</f>
        <v>2604.5409389933056</v>
      </c>
      <c r="J50" s="41">
        <f t="shared" si="1"/>
        <v>5688.6220163291173</v>
      </c>
      <c r="K50" s="41">
        <f t="shared" si="2"/>
        <v>3637.8935726923492</v>
      </c>
      <c r="L50" s="41">
        <f t="shared" si="3"/>
        <v>2604.5409389933056</v>
      </c>
    </row>
    <row r="51" spans="2:12" x14ac:dyDescent="0.25">
      <c r="B51" s="51">
        <v>2040</v>
      </c>
      <c r="C51" s="13"/>
      <c r="D51" s="41">
        <f>CCSF_Figure_4!D48/1000000</f>
        <v>7028.7877195169012</v>
      </c>
      <c r="E51" s="41"/>
      <c r="F51" s="41">
        <f t="shared" si="0"/>
        <v>7028.7877195169012</v>
      </c>
      <c r="G51" s="41">
        <v>5980.5956126206556</v>
      </c>
      <c r="H51" s="41">
        <f>INDEX('[2]Table 6-2'!D$7:AH$7,ROW(A21))</f>
        <v>3860.8358071309667</v>
      </c>
      <c r="I51" s="41">
        <f>INDEX('[3]Table 6-2'!D$7:AH$7,ROW(A21))</f>
        <v>2767.0210531047651</v>
      </c>
      <c r="J51" s="41">
        <f t="shared" si="1"/>
        <v>5980.5956126206556</v>
      </c>
      <c r="K51" s="41">
        <f t="shared" si="2"/>
        <v>3860.8358071309667</v>
      </c>
      <c r="L51" s="41">
        <f t="shared" si="3"/>
        <v>2767.0210531047651</v>
      </c>
    </row>
    <row r="52" spans="2:12" x14ac:dyDescent="0.25">
      <c r="B52" s="51">
        <v>2041</v>
      </c>
      <c r="C52" s="13"/>
      <c r="D52" s="41">
        <f>CCSF_Figure_4!D49/1000000</f>
        <v>7387.5007642588189</v>
      </c>
      <c r="E52" s="41"/>
      <c r="F52" s="41">
        <f t="shared" si="0"/>
        <v>7387.5007642588189</v>
      </c>
      <c r="G52" s="41">
        <v>6287.1540932922144</v>
      </c>
      <c r="H52" s="41">
        <f>INDEX('[2]Table 6-2'!D$7:AH$7,ROW(A22))</f>
        <v>4094.4235724703653</v>
      </c>
      <c r="I52" s="41">
        <f>INDEX('[3]Table 6-2'!D$7:AH$7,ROW(A22))</f>
        <v>2938.6369568318332</v>
      </c>
      <c r="J52" s="41">
        <f t="shared" si="1"/>
        <v>6287.1540932922144</v>
      </c>
      <c r="K52" s="41">
        <f t="shared" si="2"/>
        <v>4094.4235724703653</v>
      </c>
      <c r="L52" s="41">
        <f t="shared" si="3"/>
        <v>2938.6369568318332</v>
      </c>
    </row>
    <row r="53" spans="2:12" x14ac:dyDescent="0.25">
      <c r="B53" s="51">
        <v>2042</v>
      </c>
      <c r="C53" s="13"/>
      <c r="D53" s="41">
        <f>CCSF_Figure_4!D50/1000000</f>
        <v>7762.7079119068585</v>
      </c>
      <c r="E53" s="41"/>
      <c r="F53" s="41">
        <f t="shared" si="0"/>
        <v>7762.7079119068585</v>
      </c>
      <c r="G53" s="41">
        <v>6607.6061504830232</v>
      </c>
      <c r="H53" s="41">
        <f>INDEX('[2]Table 6-2'!D$7:AH$7,ROW(A23))</f>
        <v>4325.8597728084496</v>
      </c>
      <c r="I53" s="41">
        <f>INDEX('[3]Table 6-2'!D$7:AH$7,ROW(A23))</f>
        <v>3118.464098891237</v>
      </c>
      <c r="J53" s="41">
        <f t="shared" si="1"/>
        <v>6607.6061504830232</v>
      </c>
      <c r="K53" s="41">
        <f t="shared" si="2"/>
        <v>4325.8597728084496</v>
      </c>
      <c r="L53" s="41">
        <f t="shared" si="3"/>
        <v>3118.464098891237</v>
      </c>
    </row>
    <row r="54" spans="2:12" x14ac:dyDescent="0.25">
      <c r="B54" s="51">
        <v>2043</v>
      </c>
      <c r="C54" s="13"/>
      <c r="D54" s="41">
        <f>CCSF_Figure_4!D51/1000000</f>
        <v>8155.4288956604832</v>
      </c>
      <c r="E54" s="41"/>
      <c r="F54" s="41">
        <f t="shared" si="0"/>
        <v>8155.4288956604832</v>
      </c>
      <c r="G54" s="41">
        <v>6942.8416944369983</v>
      </c>
      <c r="H54" s="41">
        <f>INDEX('[2]Table 6-2'!D$7:AH$7,ROW(A24))</f>
        <v>4556.5685171684718</v>
      </c>
      <c r="I54" s="41">
        <f>INDEX('[3]Table 6-2'!D$7:AH$7,ROW(A24))</f>
        <v>3307.1416537555015</v>
      </c>
      <c r="J54" s="41">
        <f t="shared" si="1"/>
        <v>6942.8416944369983</v>
      </c>
      <c r="K54" s="41">
        <f t="shared" si="2"/>
        <v>4556.5685171684718</v>
      </c>
      <c r="L54" s="41">
        <f t="shared" si="3"/>
        <v>3307.1416537555015</v>
      </c>
    </row>
    <row r="55" spans="2:12" x14ac:dyDescent="0.25">
      <c r="B55" s="51">
        <v>2044</v>
      </c>
      <c r="C55" s="13"/>
      <c r="D55" s="41">
        <f>CCSF_Figure_4!D52/1000000</f>
        <v>8566.2182459214164</v>
      </c>
      <c r="E55" s="41"/>
      <c r="F55" s="41">
        <f t="shared" si="0"/>
        <v>8566.2182459214164</v>
      </c>
      <c r="G55" s="41">
        <v>7293.2789471951037</v>
      </c>
      <c r="H55" s="41">
        <f>INDEX('[2]Table 6-2'!D$7:AH$7,ROW(A25))</f>
        <v>4794.8124458299962</v>
      </c>
      <c r="I55" s="41">
        <f>INDEX('[3]Table 6-2'!D$7:AH$7,ROW(A25))</f>
        <v>3504.8195657089154</v>
      </c>
      <c r="J55" s="41">
        <f t="shared" si="1"/>
        <v>7293.2789471951037</v>
      </c>
      <c r="K55" s="41">
        <f t="shared" si="2"/>
        <v>4794.8124458299962</v>
      </c>
      <c r="L55" s="41">
        <f t="shared" si="3"/>
        <v>3504.8195657089154</v>
      </c>
    </row>
    <row r="56" spans="2:12" x14ac:dyDescent="0.25">
      <c r="B56" s="51">
        <v>2045</v>
      </c>
      <c r="C56" s="13"/>
      <c r="D56" s="41">
        <f>CCSF_Figure_4!D53/1000000</f>
        <v>8996.012051910322</v>
      </c>
      <c r="E56" s="41"/>
      <c r="F56" s="41">
        <f t="shared" si="0"/>
        <v>8996.012051910322</v>
      </c>
      <c r="G56" s="41">
        <v>7659.7108801039121</v>
      </c>
      <c r="H56" s="41">
        <f>INDEX('[2]Table 6-2'!D$7:AH$7,ROW(A26))</f>
        <v>5038.3108264089633</v>
      </c>
      <c r="I56" s="41">
        <f>INDEX('[3]Table 6-2'!D$7:AH$7,ROW(A26))</f>
        <v>3707.3208359136347</v>
      </c>
      <c r="J56" s="41">
        <f t="shared" si="1"/>
        <v>7659.7108801039121</v>
      </c>
      <c r="K56" s="41">
        <f t="shared" si="2"/>
        <v>5038.3108264089633</v>
      </c>
      <c r="L56" s="41">
        <f t="shared" si="3"/>
        <v>3707.3208359136347</v>
      </c>
    </row>
    <row r="57" spans="2:12" x14ac:dyDescent="0.25">
      <c r="B57" s="51">
        <v>2046</v>
      </c>
      <c r="C57" s="13"/>
      <c r="D57" s="41">
        <f>CCSF_Figure_4!D54/1000000</f>
        <v>9447.4073458354651</v>
      </c>
      <c r="E57" s="41"/>
      <c r="F57" s="41">
        <f t="shared" si="0"/>
        <v>9447.4073458354651</v>
      </c>
      <c r="G57" s="41">
        <v>8044.5842576753457</v>
      </c>
      <c r="H57" s="41">
        <f>INDEX('[2]Table 6-2'!D$7:AH$7,ROW(A27))</f>
        <v>5291.5862137333734</v>
      </c>
      <c r="I57" s="41">
        <f>INDEX('[3]Table 6-2'!D$7:AH$7,ROW(A27))</f>
        <v>3908.7949649611646</v>
      </c>
      <c r="J57" s="41">
        <f t="shared" si="1"/>
        <v>8044.5842576753457</v>
      </c>
      <c r="K57" s="41">
        <f t="shared" si="2"/>
        <v>5291.5862137333734</v>
      </c>
      <c r="L57" s="41">
        <f t="shared" si="3"/>
        <v>3908.7949649611646</v>
      </c>
    </row>
    <row r="58" spans="2:12" x14ac:dyDescent="0.25">
      <c r="B58" s="51">
        <v>2047</v>
      </c>
      <c r="C58" s="13"/>
      <c r="D58" s="41">
        <f>CCSF_Figure_4!D55/1000000</f>
        <v>9921.7728444260993</v>
      </c>
      <c r="E58" s="41"/>
      <c r="F58" s="41">
        <f t="shared" si="0"/>
        <v>9921.7728444260993</v>
      </c>
      <c r="G58" s="41">
        <v>8449.1100218003958</v>
      </c>
      <c r="H58" s="41">
        <f>INDEX('[2]Table 6-2'!D$7:AH$7,ROW(A28))</f>
        <v>5557.9191788667185</v>
      </c>
      <c r="I58" s="41">
        <f>INDEX('[3]Table 6-2'!D$7:AH$7,ROW(A28))</f>
        <v>4113.7118043129321</v>
      </c>
      <c r="J58" s="41">
        <f t="shared" si="1"/>
        <v>8449.1100218003958</v>
      </c>
      <c r="K58" s="41">
        <f t="shared" si="2"/>
        <v>5557.9191788667185</v>
      </c>
      <c r="L58" s="41">
        <f t="shared" si="3"/>
        <v>4113.7118043129321</v>
      </c>
    </row>
    <row r="59" spans="2:12" x14ac:dyDescent="0.25">
      <c r="B59" s="51">
        <v>2048</v>
      </c>
      <c r="C59" s="13"/>
      <c r="D59" s="41">
        <f>CCSF_Figure_4!D56/1000000</f>
        <v>10420.375994012369</v>
      </c>
      <c r="E59" s="41"/>
      <c r="F59" s="41">
        <f t="shared" si="0"/>
        <v>10420.375994012369</v>
      </c>
      <c r="G59" s="41">
        <v>8874.3899616481995</v>
      </c>
      <c r="H59" s="41">
        <f>INDEX('[2]Table 6-2'!D$7:AH$7,ROW(A29))</f>
        <v>5838.0813495362754</v>
      </c>
      <c r="I59" s="41">
        <f>INDEX('[3]Table 6-2'!D$7:AH$7,ROW(A29))</f>
        <v>4329.6506509486089</v>
      </c>
      <c r="J59" s="41">
        <f t="shared" si="1"/>
        <v>8874.3899616481995</v>
      </c>
      <c r="K59" s="41">
        <f t="shared" si="2"/>
        <v>5838.0813495362754</v>
      </c>
      <c r="L59" s="41">
        <f t="shared" si="3"/>
        <v>4329.6506509486089</v>
      </c>
    </row>
    <row r="60" spans="2:12" x14ac:dyDescent="0.25">
      <c r="B60" s="51">
        <v>2049</v>
      </c>
      <c r="C60" s="13"/>
      <c r="D60" s="41">
        <f>CCSF_Figure_4!D57/1000000</f>
        <v>10944.0367315726</v>
      </c>
      <c r="E60" s="41"/>
      <c r="F60" s="41">
        <f t="shared" si="0"/>
        <v>10944.0367315726</v>
      </c>
      <c r="G60" s="41">
        <v>9321.070080778487</v>
      </c>
      <c r="H60" s="41">
        <f>INDEX('[2]Table 6-2'!D$7:AH$7,ROW(A30))</f>
        <v>6132.372047899551</v>
      </c>
      <c r="I60" s="41">
        <f>INDEX('[3]Table 6-2'!D$7:AH$7,ROW(A30))</f>
        <v>4556.7674953724609</v>
      </c>
      <c r="J60" s="41">
        <f t="shared" si="1"/>
        <v>9321.070080778487</v>
      </c>
      <c r="K60" s="41">
        <f t="shared" si="2"/>
        <v>6132.372047899551</v>
      </c>
      <c r="L60" s="41">
        <f t="shared" si="3"/>
        <v>4556.7674953724609</v>
      </c>
    </row>
    <row r="61" spans="2:12" x14ac:dyDescent="0.25">
      <c r="B61" s="51">
        <v>2050</v>
      </c>
      <c r="C61" s="13"/>
      <c r="D61" s="41">
        <f>CCSF_Figure_4!D58/1000000</f>
        <v>11494.0103074133</v>
      </c>
      <c r="E61" s="41"/>
      <c r="F61" s="41">
        <f t="shared" si="0"/>
        <v>11494.0103074133</v>
      </c>
      <c r="G61" s="41">
        <v>9790.4469321040397</v>
      </c>
      <c r="H61" s="41">
        <f>INDEX('[2]Table 6-2'!D$7:AH$7,ROW(A31))</f>
        <v>6441.4998732640452</v>
      </c>
      <c r="I61" s="41">
        <f>INDEX('[3]Table 6-2'!D$7:AH$7,ROW(A31))</f>
        <v>4791.7258429539015</v>
      </c>
      <c r="J61" s="41">
        <f t="shared" si="1"/>
        <v>9790.4469321040397</v>
      </c>
      <c r="K61" s="41">
        <f t="shared" si="2"/>
        <v>6441.4998732640452</v>
      </c>
      <c r="L61" s="41">
        <f t="shared" si="3"/>
        <v>4791.7258429539015</v>
      </c>
    </row>
  </sheetData>
  <mergeCells count="12">
    <mergeCell ref="B3:B5"/>
    <mergeCell ref="C3:L3"/>
    <mergeCell ref="J4:J5"/>
    <mergeCell ref="K4:K5"/>
    <mergeCell ref="L4:L5"/>
    <mergeCell ref="E4:E5"/>
    <mergeCell ref="F4:F5"/>
    <mergeCell ref="D4:D5"/>
    <mergeCell ref="C4:C5"/>
    <mergeCell ref="G4:G5"/>
    <mergeCell ref="H4:H5"/>
    <mergeCell ref="I4:I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190DF-CA61-43CD-9808-C4C297C80CAF}">
  <dimension ref="A2:AK57"/>
  <sheetViews>
    <sheetView zoomScale="90" zoomScaleNormal="90" workbookViewId="0"/>
  </sheetViews>
  <sheetFormatPr defaultRowHeight="15" x14ac:dyDescent="0.25"/>
  <cols>
    <col min="1" max="1" width="58.85546875" customWidth="1"/>
    <col min="2" max="2" width="10.5703125" customWidth="1"/>
    <col min="3" max="3" width="12.140625" customWidth="1"/>
  </cols>
  <sheetData>
    <row r="2" spans="1:35" s="5" customFormat="1" ht="12.75" x14ac:dyDescent="0.2">
      <c r="A2" s="1" t="s">
        <v>10</v>
      </c>
      <c r="B2" s="7">
        <v>2020</v>
      </c>
      <c r="C2" s="7">
        <v>2021</v>
      </c>
      <c r="D2" s="7">
        <v>2022</v>
      </c>
      <c r="E2" s="7">
        <v>2023</v>
      </c>
      <c r="F2" s="7">
        <v>2024</v>
      </c>
      <c r="G2" s="7">
        <v>2025</v>
      </c>
      <c r="H2" s="7">
        <v>2026</v>
      </c>
      <c r="I2" s="7">
        <v>2027</v>
      </c>
      <c r="J2" s="7">
        <v>2028</v>
      </c>
      <c r="K2" s="7">
        <v>2029</v>
      </c>
      <c r="L2" s="7">
        <v>2030</v>
      </c>
      <c r="M2" s="7">
        <v>2031</v>
      </c>
      <c r="N2" s="7">
        <v>2032</v>
      </c>
      <c r="O2" s="7">
        <v>2033</v>
      </c>
      <c r="P2" s="7">
        <v>2034</v>
      </c>
      <c r="Q2" s="7">
        <v>2035</v>
      </c>
      <c r="R2" s="7">
        <v>2036</v>
      </c>
      <c r="S2" s="7">
        <v>2037</v>
      </c>
      <c r="T2" s="7">
        <v>2038</v>
      </c>
      <c r="U2" s="7">
        <v>2039</v>
      </c>
      <c r="V2" s="7">
        <v>2040</v>
      </c>
      <c r="W2" s="7">
        <v>2041</v>
      </c>
      <c r="X2" s="7">
        <v>2042</v>
      </c>
      <c r="Y2" s="7">
        <v>2043</v>
      </c>
      <c r="Z2" s="7">
        <v>2044</v>
      </c>
      <c r="AA2" s="7">
        <v>2045</v>
      </c>
      <c r="AB2" s="7">
        <v>2046</v>
      </c>
      <c r="AC2" s="7">
        <v>2047</v>
      </c>
      <c r="AD2" s="7">
        <v>2048</v>
      </c>
      <c r="AE2" s="7">
        <v>2049</v>
      </c>
      <c r="AF2" s="7">
        <v>2050</v>
      </c>
      <c r="AG2" s="10" t="s">
        <v>20</v>
      </c>
      <c r="AH2" s="10"/>
      <c r="AI2" s="10"/>
    </row>
    <row r="3" spans="1:35" s="5" customFormat="1" ht="12.75" x14ac:dyDescent="0.2">
      <c r="A3" s="5" t="s">
        <v>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5" s="55" customFormat="1" ht="12.75" x14ac:dyDescent="0.2">
      <c r="A4" s="54" t="s">
        <v>1</v>
      </c>
      <c r="B4" s="37">
        <f>'[1]Table 6-2'!D7</f>
        <v>-20599.161553780759</v>
      </c>
      <c r="C4" s="37">
        <f>'[1]Table 6-2'!E7</f>
        <v>-1324.5441026827157</v>
      </c>
      <c r="D4" s="37">
        <f>'[1]Table 6-2'!F7</f>
        <v>-166.24919191295024</v>
      </c>
      <c r="E4" s="37">
        <f>'[1]Table 6-2'!G7</f>
        <v>1588.1296796893023</v>
      </c>
      <c r="F4" s="37">
        <f>'[1]Table 6-2'!H7</f>
        <v>1935.9125362298423</v>
      </c>
      <c r="G4" s="37">
        <f>'[1]Table 6-2'!I7</f>
        <v>2109.432666810435</v>
      </c>
      <c r="H4" s="37">
        <f>'[1]Table 6-2'!J7</f>
        <v>2355.3161761197489</v>
      </c>
      <c r="I4" s="37">
        <f>'[1]Table 6-2'!K7</f>
        <v>2622.9878386211394</v>
      </c>
      <c r="J4" s="37">
        <f>'[1]Table 6-2'!L7</f>
        <v>2913.4203557214896</v>
      </c>
      <c r="K4" s="37">
        <f>'[1]Table 6-2'!M7</f>
        <v>3220.9033299193152</v>
      </c>
      <c r="L4" s="37">
        <f>'[1]Table 6-2'!N7</f>
        <v>3561.570726575555</v>
      </c>
      <c r="M4" s="37">
        <f>'[1]Table 6-2'!O7</f>
        <v>3796.5018317924014</v>
      </c>
      <c r="N4" s="37">
        <f>'[1]Table 6-2'!P7</f>
        <v>4058.3640258702385</v>
      </c>
      <c r="O4" s="37">
        <f>'[1]Table 6-2'!Q7</f>
        <v>4334.9809649487288</v>
      </c>
      <c r="P4" s="37">
        <f>'[1]Table 6-2'!R7</f>
        <v>4627.2239459445418</v>
      </c>
      <c r="Q4" s="37">
        <f>'[1]Table 6-2'!S7</f>
        <v>5452.1310258324856</v>
      </c>
      <c r="R4" s="37">
        <f>'[1]Table 6-2'!T7</f>
        <v>5754.0465965050698</v>
      </c>
      <c r="S4" s="37">
        <f>'[1]Table 6-2'!U7</f>
        <v>6051.8123733380007</v>
      </c>
      <c r="T4" s="37">
        <f>'[1]Table 6-2'!V7</f>
        <v>6361.7355749454691</v>
      </c>
      <c r="U4" s="37">
        <f>'[1]Table 6-2'!W7</f>
        <v>6687.1364393129306</v>
      </c>
      <c r="V4" s="37">
        <f>'[1]Table 6-2'!X7</f>
        <v>7028.7877195169012</v>
      </c>
      <c r="W4" s="37">
        <f>'[1]Table 6-2'!Y7</f>
        <v>7387.5007642588189</v>
      </c>
      <c r="X4" s="37">
        <f>'[1]Table 6-2'!Z7</f>
        <v>7762.7079119068585</v>
      </c>
      <c r="Y4" s="37">
        <f>'[1]Table 6-2'!AA7</f>
        <v>8155.4288956604832</v>
      </c>
      <c r="Z4" s="37">
        <f>'[1]Table 6-2'!AB7</f>
        <v>8566.2182459214164</v>
      </c>
      <c r="AA4" s="37">
        <f>'[1]Table 6-2'!AC7</f>
        <v>8996.012051910322</v>
      </c>
      <c r="AB4" s="37">
        <f>'[1]Table 6-2'!AD7</f>
        <v>9447.4073458354651</v>
      </c>
      <c r="AC4" s="37">
        <f>'[1]Table 6-2'!AE7</f>
        <v>9921.7728444260993</v>
      </c>
      <c r="AD4" s="37">
        <f>'[1]Table 6-2'!AF7</f>
        <v>10420.375994012369</v>
      </c>
      <c r="AE4" s="37">
        <f>'[1]Table 6-2'!AG7</f>
        <v>10944.0367315726</v>
      </c>
      <c r="AF4" s="37">
        <f>'[1]Table 6-2'!AH7</f>
        <v>11494.0103074133</v>
      </c>
    </row>
    <row r="5" spans="1:35" s="5" customFormat="1" ht="12.75" x14ac:dyDescent="0.2">
      <c r="A5" s="6" t="s">
        <v>2</v>
      </c>
      <c r="B5" s="8">
        <f>'[1]Table 6-2'!D9</f>
        <v>0</v>
      </c>
      <c r="C5" s="8">
        <f>'[1]Table 6-2'!E9</f>
        <v>0</v>
      </c>
      <c r="D5" s="8">
        <f>'[1]Table 6-2'!F9</f>
        <v>0</v>
      </c>
      <c r="E5" s="8">
        <f>'[1]Table 6-2'!G9</f>
        <v>-1588.1296796893023</v>
      </c>
      <c r="F5" s="8">
        <f>'[1]Table 6-2'!H9</f>
        <v>-1935.9125362298423</v>
      </c>
      <c r="G5" s="8">
        <f>'[1]Table 6-2'!I9</f>
        <v>-1720.7979175292032</v>
      </c>
      <c r="H5" s="8">
        <f>'[1]Table 6-2'!J9</f>
        <v>-216.79918655165261</v>
      </c>
      <c r="I5" s="8">
        <f>'[1]Table 6-2'!K9</f>
        <v>0</v>
      </c>
      <c r="J5" s="8">
        <f>'[1]Table 6-2'!L9</f>
        <v>0</v>
      </c>
      <c r="K5" s="8">
        <f>'[1]Table 6-2'!M9</f>
        <v>0</v>
      </c>
      <c r="L5" s="8">
        <f>'[1]Table 6-2'!N9</f>
        <v>0</v>
      </c>
      <c r="M5" s="8">
        <f>'[1]Table 6-2'!O9</f>
        <v>0</v>
      </c>
      <c r="N5" s="8">
        <f>'[1]Table 6-2'!P9</f>
        <v>0</v>
      </c>
      <c r="O5" s="8">
        <f>'[1]Table 6-2'!Q9</f>
        <v>0</v>
      </c>
      <c r="P5" s="8">
        <f>'[1]Table 6-2'!R9</f>
        <v>0</v>
      </c>
      <c r="Q5" s="8">
        <f>'[1]Table 6-2'!S9</f>
        <v>0</v>
      </c>
      <c r="R5" s="8">
        <f>'[1]Table 6-2'!T9</f>
        <v>0</v>
      </c>
      <c r="S5" s="8">
        <f>'[1]Table 6-2'!U9</f>
        <v>0</v>
      </c>
      <c r="T5" s="8">
        <f>'[1]Table 6-2'!V9</f>
        <v>0</v>
      </c>
      <c r="U5" s="8">
        <f>'[1]Table 6-2'!W9</f>
        <v>0</v>
      </c>
      <c r="V5" s="8">
        <f>'[1]Table 6-2'!X9</f>
        <v>0</v>
      </c>
      <c r="W5" s="8">
        <f>'[1]Table 6-2'!Y9</f>
        <v>0</v>
      </c>
      <c r="X5" s="8">
        <f>'[1]Table 6-2'!Z9</f>
        <v>0</v>
      </c>
      <c r="Y5" s="8">
        <f>'[1]Table 6-2'!AA9</f>
        <v>0</v>
      </c>
      <c r="Z5" s="8">
        <f>'[1]Table 6-2'!AB9</f>
        <v>0</v>
      </c>
      <c r="AA5" s="8">
        <f>'[1]Table 6-2'!AC9</f>
        <v>0</v>
      </c>
      <c r="AB5" s="8">
        <f>'[1]Table 6-2'!AD9</f>
        <v>0</v>
      </c>
      <c r="AC5" s="8">
        <f>'[1]Table 6-2'!AE9</f>
        <v>0</v>
      </c>
      <c r="AD5" s="8">
        <f>'[1]Table 6-2'!AF9</f>
        <v>0</v>
      </c>
      <c r="AE5" s="8">
        <f>'[1]Table 6-2'!AG9</f>
        <v>0</v>
      </c>
      <c r="AF5" s="8">
        <f>'[1]Table 6-2'!AH9</f>
        <v>0</v>
      </c>
      <c r="AG5" s="11">
        <f>SUM(B5:AF5)</f>
        <v>-5461.6393200000002</v>
      </c>
      <c r="AH5" s="11"/>
      <c r="AI5" s="11"/>
    </row>
    <row r="6" spans="1:35" s="5" customFormat="1" ht="12.75" x14ac:dyDescent="0.2">
      <c r="A6" s="6" t="s">
        <v>16</v>
      </c>
      <c r="B6" s="8">
        <f>'[1]Table 6-2'!D10</f>
        <v>5461.6393200000002</v>
      </c>
      <c r="C6" s="8">
        <f>'[1]Table 6-2'!E10</f>
        <v>5461.6393200000002</v>
      </c>
      <c r="D6" s="8">
        <f>'[1]Table 6-2'!F10</f>
        <v>5461.6393200000002</v>
      </c>
      <c r="E6" s="8">
        <f>'[1]Table 6-2'!G10</f>
        <v>3873.5096403106982</v>
      </c>
      <c r="F6" s="8">
        <f>'[1]Table 6-2'!H10</f>
        <v>1937.5971040808558</v>
      </c>
      <c r="G6" s="8">
        <f>'[1]Table 6-2'!I10</f>
        <v>216.79918655165261</v>
      </c>
      <c r="H6" s="8">
        <f>'[1]Table 6-2'!J10</f>
        <v>0</v>
      </c>
      <c r="I6" s="8">
        <f>'[1]Table 6-2'!K10</f>
        <v>0</v>
      </c>
      <c r="J6" s="8">
        <f>'[1]Table 6-2'!L10</f>
        <v>0</v>
      </c>
      <c r="K6" s="8">
        <f>'[1]Table 6-2'!M10</f>
        <v>0</v>
      </c>
      <c r="L6" s="8">
        <f>'[1]Table 6-2'!N10</f>
        <v>0</v>
      </c>
      <c r="M6" s="8">
        <f>'[1]Table 6-2'!O10</f>
        <v>0</v>
      </c>
      <c r="N6" s="8">
        <f>'[1]Table 6-2'!P10</f>
        <v>0</v>
      </c>
      <c r="O6" s="8">
        <f>'[1]Table 6-2'!Q10</f>
        <v>0</v>
      </c>
      <c r="P6" s="8">
        <f>'[1]Table 6-2'!R10</f>
        <v>0</v>
      </c>
      <c r="Q6" s="8">
        <f>'[1]Table 6-2'!S10</f>
        <v>0</v>
      </c>
      <c r="R6" s="8">
        <f>'[1]Table 6-2'!T10</f>
        <v>0</v>
      </c>
      <c r="S6" s="8">
        <f>'[1]Table 6-2'!U10</f>
        <v>0</v>
      </c>
      <c r="T6" s="8">
        <f>'[1]Table 6-2'!V10</f>
        <v>0</v>
      </c>
      <c r="U6" s="8">
        <f>'[1]Table 6-2'!W10</f>
        <v>0</v>
      </c>
      <c r="V6" s="8">
        <f>'[1]Table 6-2'!X10</f>
        <v>0</v>
      </c>
      <c r="W6" s="8">
        <f>'[1]Table 6-2'!Y10</f>
        <v>0</v>
      </c>
      <c r="X6" s="8">
        <f>'[1]Table 6-2'!Z10</f>
        <v>0</v>
      </c>
      <c r="Y6" s="8">
        <f>'[1]Table 6-2'!AA10</f>
        <v>0</v>
      </c>
      <c r="Z6" s="8">
        <f>'[1]Table 6-2'!AB10</f>
        <v>0</v>
      </c>
      <c r="AA6" s="8">
        <f>'[1]Table 6-2'!AC10</f>
        <v>0</v>
      </c>
      <c r="AB6" s="8">
        <f>'[1]Table 6-2'!AD10</f>
        <v>0</v>
      </c>
      <c r="AC6" s="8">
        <f>'[1]Table 6-2'!AE10</f>
        <v>0</v>
      </c>
      <c r="AD6" s="8">
        <f>'[1]Table 6-2'!AF10</f>
        <v>0</v>
      </c>
      <c r="AE6" s="8">
        <f>'[1]Table 6-2'!AG10</f>
        <v>0</v>
      </c>
      <c r="AF6" s="8">
        <f>'[1]Table 6-2'!AH10</f>
        <v>0</v>
      </c>
    </row>
    <row r="7" spans="1:35" s="5" customFormat="1" ht="12.75" x14ac:dyDescent="0.2">
      <c r="A7" s="6" t="s">
        <v>3</v>
      </c>
      <c r="B7" s="8">
        <f>'[1]Table 6-2'!D12</f>
        <v>0</v>
      </c>
      <c r="C7" s="8">
        <f>'[1]Table 6-2'!E12</f>
        <v>0</v>
      </c>
      <c r="D7" s="8">
        <f>'[1]Table 6-2'!F12</f>
        <v>0</v>
      </c>
      <c r="E7" s="8">
        <f>'[1]Table 6-2'!G12</f>
        <v>0</v>
      </c>
      <c r="F7" s="8">
        <f>'[1]Table 6-2'!H12</f>
        <v>0</v>
      </c>
      <c r="G7" s="8">
        <f>'[1]Table 6-2'!I12</f>
        <v>0</v>
      </c>
      <c r="H7" s="8">
        <f>'[1]Table 6-2'!J12</f>
        <v>-1667.4537543441465</v>
      </c>
      <c r="I7" s="8">
        <f>'[1]Table 6-2'!K12</f>
        <v>-2098.3902708969117</v>
      </c>
      <c r="J7" s="8">
        <f>'[1]Table 6-2'!L12</f>
        <v>-2330.7362845771918</v>
      </c>
      <c r="K7" s="8">
        <f>'[1]Table 6-2'!M12</f>
        <v>-2576.7226639354521</v>
      </c>
      <c r="L7" s="8">
        <f>'[1]Table 6-2'!N12</f>
        <v>-2849.2565812604444</v>
      </c>
      <c r="M7" s="8">
        <f>'[1]Table 6-2'!O12</f>
        <v>-3037.2014654339214</v>
      </c>
      <c r="N7" s="8">
        <f>'[1]Table 6-2'!P12</f>
        <v>-3246.6912206961911</v>
      </c>
      <c r="O7" s="8">
        <f>'[1]Table 6-2'!Q12</f>
        <v>-3467.9847719589834</v>
      </c>
      <c r="P7" s="8">
        <f>'[1]Table 6-2'!R12</f>
        <v>-2960.5629868967553</v>
      </c>
      <c r="Q7" s="8">
        <f>'[1]Table 6-2'!S12</f>
        <v>0</v>
      </c>
      <c r="R7" s="8">
        <f>'[1]Table 6-2'!T12</f>
        <v>0</v>
      </c>
      <c r="S7" s="8">
        <f>'[1]Table 6-2'!U12</f>
        <v>0</v>
      </c>
      <c r="T7" s="8">
        <f>'[1]Table 6-2'!V12</f>
        <v>0</v>
      </c>
      <c r="U7" s="8">
        <f>'[1]Table 6-2'!W12</f>
        <v>0</v>
      </c>
      <c r="V7" s="8">
        <f>'[1]Table 6-2'!X12</f>
        <v>0</v>
      </c>
      <c r="W7" s="8">
        <f>'[1]Table 6-2'!Y12</f>
        <v>0</v>
      </c>
      <c r="X7" s="8">
        <f>'[1]Table 6-2'!Z12</f>
        <v>0</v>
      </c>
      <c r="Y7" s="8">
        <f>'[1]Table 6-2'!AA12</f>
        <v>0</v>
      </c>
      <c r="Z7" s="8">
        <f>'[1]Table 6-2'!AB12</f>
        <v>0</v>
      </c>
      <c r="AA7" s="8">
        <f>'[1]Table 6-2'!AC12</f>
        <v>0</v>
      </c>
      <c r="AB7" s="8">
        <f>'[1]Table 6-2'!AD12</f>
        <v>0</v>
      </c>
      <c r="AC7" s="8">
        <f>'[1]Table 6-2'!AE12</f>
        <v>0</v>
      </c>
      <c r="AD7" s="8">
        <f>'[1]Table 6-2'!AF12</f>
        <v>0</v>
      </c>
      <c r="AE7" s="8">
        <f>'[1]Table 6-2'!AG12</f>
        <v>0</v>
      </c>
      <c r="AF7" s="8">
        <f>'[1]Table 6-2'!AH12</f>
        <v>0</v>
      </c>
      <c r="AG7" s="11">
        <f>SUM(B7:AF7)</f>
        <v>-24234.999999999996</v>
      </c>
      <c r="AH7" s="11"/>
      <c r="AI7" s="11"/>
    </row>
    <row r="8" spans="1:35" s="5" customFormat="1" ht="12.75" x14ac:dyDescent="0.2">
      <c r="A8" s="6" t="s">
        <v>17</v>
      </c>
      <c r="B8" s="8">
        <f>'[1]Table 6-2'!D13</f>
        <v>24235</v>
      </c>
      <c r="C8" s="8">
        <f>'[1]Table 6-2'!E13</f>
        <v>24235</v>
      </c>
      <c r="D8" s="8">
        <f>'[1]Table 6-2'!F13</f>
        <v>24235</v>
      </c>
      <c r="E8" s="8">
        <f>'[1]Table 6-2'!G13</f>
        <v>24235</v>
      </c>
      <c r="F8" s="8">
        <f>'[1]Table 6-2'!H13</f>
        <v>24235</v>
      </c>
      <c r="G8" s="8">
        <f>'[1]Table 6-2'!I13</f>
        <v>24235</v>
      </c>
      <c r="H8" s="8">
        <f>'[1]Table 6-2'!J13</f>
        <v>22567.546245655853</v>
      </c>
      <c r="I8" s="8">
        <f>'[1]Table 6-2'!K13</f>
        <v>20469.155974758942</v>
      </c>
      <c r="J8" s="8">
        <f>'[1]Table 6-2'!L13</f>
        <v>18138.419690181749</v>
      </c>
      <c r="K8" s="8">
        <f>'[1]Table 6-2'!M13</f>
        <v>15561.697026246296</v>
      </c>
      <c r="L8" s="8">
        <f>'[1]Table 6-2'!N13</f>
        <v>12712.440444985852</v>
      </c>
      <c r="M8" s="8">
        <f>'[1]Table 6-2'!O13</f>
        <v>9675.2389795519302</v>
      </c>
      <c r="N8" s="8">
        <f>'[1]Table 6-2'!P13</f>
        <v>6428.5477588557387</v>
      </c>
      <c r="O8" s="8">
        <f>'[1]Table 6-2'!Q13</f>
        <v>2960.5629868967553</v>
      </c>
      <c r="P8" s="8">
        <f>'[1]Table 6-2'!R13</f>
        <v>0</v>
      </c>
      <c r="Q8" s="8">
        <f>'[1]Table 6-2'!S13</f>
        <v>0</v>
      </c>
      <c r="R8" s="8">
        <f>'[1]Table 6-2'!T13</f>
        <v>0</v>
      </c>
      <c r="S8" s="8">
        <f>'[1]Table 6-2'!U13</f>
        <v>0</v>
      </c>
      <c r="T8" s="8">
        <f>'[1]Table 6-2'!V13</f>
        <v>0</v>
      </c>
      <c r="U8" s="8">
        <f>'[1]Table 6-2'!W13</f>
        <v>0</v>
      </c>
      <c r="V8" s="8">
        <f>'[1]Table 6-2'!X13</f>
        <v>0</v>
      </c>
      <c r="W8" s="8">
        <f>'[1]Table 6-2'!Y13</f>
        <v>0</v>
      </c>
      <c r="X8" s="8">
        <f>'[1]Table 6-2'!Z13</f>
        <v>0</v>
      </c>
      <c r="Y8" s="8">
        <f>'[1]Table 6-2'!AA13</f>
        <v>0</v>
      </c>
      <c r="Z8" s="8">
        <f>'[1]Table 6-2'!AB13</f>
        <v>0</v>
      </c>
      <c r="AA8" s="8">
        <f>'[1]Table 6-2'!AC13</f>
        <v>0</v>
      </c>
      <c r="AB8" s="8">
        <f>'[1]Table 6-2'!AD13</f>
        <v>0</v>
      </c>
      <c r="AC8" s="8">
        <f>'[1]Table 6-2'!AE13</f>
        <v>0</v>
      </c>
      <c r="AD8" s="8">
        <f>'[1]Table 6-2'!AF13</f>
        <v>0</v>
      </c>
      <c r="AE8" s="8">
        <f>'[1]Table 6-2'!AG13</f>
        <v>0</v>
      </c>
      <c r="AF8" s="8">
        <f>'[1]Table 6-2'!AH13</f>
        <v>0</v>
      </c>
    </row>
    <row r="9" spans="1:35" s="5" customFormat="1" ht="12.75" x14ac:dyDescent="0.2">
      <c r="A9" s="6" t="s">
        <v>4</v>
      </c>
      <c r="B9" s="8">
        <f>'[1]Table 6-2'!D16</f>
        <v>-25868.277739482168</v>
      </c>
      <c r="C9" s="8">
        <f>'[1]Table 6-2'!E16</f>
        <v>-1679.0451146826831</v>
      </c>
      <c r="D9" s="8">
        <f>'[1]Table 6-2'!F16</f>
        <v>-523.97331137729111</v>
      </c>
      <c r="E9" s="8">
        <f>'[1]Table 6-2'!G16</f>
        <v>1023.9572647095306</v>
      </c>
      <c r="F9" s="8">
        <f>'[1]Table 6-2'!H16</f>
        <v>1357.383366642533</v>
      </c>
      <c r="G9" s="8">
        <f>'[1]Table 6-2'!I16</f>
        <v>1495.5004420653017</v>
      </c>
      <c r="H9" s="8">
        <f>'[1]Table 6-2'!J16</f>
        <v>1704.2944823557432</v>
      </c>
      <c r="I9" s="8">
        <f>'[1]Table 6-2'!K16</f>
        <v>1933.4574130069391</v>
      </c>
      <c r="J9" s="8">
        <f>'[1]Table 6-2'!L16</f>
        <v>2184.439622741867</v>
      </c>
      <c r="K9" s="8">
        <f>'[1]Table 6-2'!M16</f>
        <v>2452.3704823444059</v>
      </c>
      <c r="L9" s="8">
        <f>'[1]Table 6-2'!N16</f>
        <v>2908.9701163836876</v>
      </c>
      <c r="M9" s="8">
        <f>'[1]Table 6-2'!O16</f>
        <v>3085.3051458861451</v>
      </c>
      <c r="N9" s="8">
        <f>'[1]Table 6-2'!P16</f>
        <v>3285.641460463874</v>
      </c>
      <c r="O9" s="8">
        <f>'[1]Table 6-2'!Q16</f>
        <v>3497.6562260672513</v>
      </c>
      <c r="P9" s="8">
        <f>'[1]Table 6-2'!R16</f>
        <v>3722.0669249141947</v>
      </c>
      <c r="Q9" s="8">
        <f>'[1]Table 6-2'!S16</f>
        <v>3956.4292044499225</v>
      </c>
      <c r="R9" s="8">
        <f>'[1]Table 6-2'!T16</f>
        <v>4183.559684053379</v>
      </c>
      <c r="S9" s="8">
        <f>'[1]Table 6-2'!U16</f>
        <v>4402.8011152637237</v>
      </c>
      <c r="T9" s="8">
        <f>'[1]Table 6-2'!V16</f>
        <v>4630.2737539674799</v>
      </c>
      <c r="U9" s="8">
        <f>'[1]Table 6-2'!W16</f>
        <v>4869.1015272860413</v>
      </c>
      <c r="V9" s="8">
        <f>'[1]Table 6-2'!X16</f>
        <v>5119.8510618886667</v>
      </c>
      <c r="W9" s="8">
        <f>'[1]Table 6-2'!Y16</f>
        <v>5383.1172737491743</v>
      </c>
      <c r="X9" s="8">
        <f>'[1]Table 6-2'!Z16</f>
        <v>5658.1052468717362</v>
      </c>
      <c r="Y9" s="8">
        <f>'[1]Table 6-2'!AA16</f>
        <v>5945.5960973736037</v>
      </c>
      <c r="Z9" s="8">
        <f>'[1]Table 6-2'!AB16</f>
        <v>6245.8938077201938</v>
      </c>
      <c r="AA9" s="8">
        <f>'[1]Table 6-2'!AC16</f>
        <v>6559.6713917990382</v>
      </c>
      <c r="AB9" s="8">
        <f>'[1]Table 6-2'!AD16</f>
        <v>6889.2496527186158</v>
      </c>
      <c r="AC9" s="8">
        <f>'[1]Table 6-2'!AE16</f>
        <v>7235.7072666534068</v>
      </c>
      <c r="AD9" s="8">
        <f>'[1]Table 6-2'!AF16</f>
        <v>7600.00713735104</v>
      </c>
      <c r="AE9" s="8">
        <f>'[1]Table 6-2'!AG16</f>
        <v>7982.6494320782049</v>
      </c>
      <c r="AF9" s="8">
        <f>'[1]Table 6-2'!AH16</f>
        <v>8384.5536429441872</v>
      </c>
    </row>
    <row r="10" spans="1:35" s="5" customFormat="1" ht="12.75" x14ac:dyDescent="0.2">
      <c r="A10" s="6" t="s">
        <v>5</v>
      </c>
      <c r="B10" s="8">
        <f>'[1]Table 6-2'!D18</f>
        <v>0</v>
      </c>
      <c r="C10" s="8">
        <f>'[1]Table 6-2'!E18</f>
        <v>0</v>
      </c>
      <c r="D10" s="8">
        <f>'[1]Table 6-2'!F18</f>
        <v>0</v>
      </c>
      <c r="E10" s="8">
        <f>'[1]Table 6-2'!G18</f>
        <v>-1023.9572647095306</v>
      </c>
      <c r="F10" s="8">
        <f>'[1]Table 6-2'!H18</f>
        <v>-887.01288729046951</v>
      </c>
      <c r="G10" s="8">
        <f>'[1]Table 6-2'!I18</f>
        <v>0</v>
      </c>
      <c r="H10" s="8">
        <f>'[1]Table 6-2'!J18</f>
        <v>0</v>
      </c>
      <c r="I10" s="8">
        <f>'[1]Table 6-2'!K18</f>
        <v>0</v>
      </c>
      <c r="J10" s="8">
        <f>'[1]Table 6-2'!L18</f>
        <v>0</v>
      </c>
      <c r="K10" s="8">
        <f>'[1]Table 6-2'!M18</f>
        <v>0</v>
      </c>
      <c r="L10" s="8">
        <f>'[1]Table 6-2'!N18</f>
        <v>0</v>
      </c>
      <c r="M10" s="8">
        <f>'[1]Table 6-2'!O18</f>
        <v>0</v>
      </c>
      <c r="N10" s="8">
        <f>'[1]Table 6-2'!P18</f>
        <v>0</v>
      </c>
      <c r="O10" s="8">
        <f>'[1]Table 6-2'!Q18</f>
        <v>0</v>
      </c>
      <c r="P10" s="8">
        <f>'[1]Table 6-2'!R18</f>
        <v>0</v>
      </c>
      <c r="Q10" s="8">
        <f>'[1]Table 6-2'!S18</f>
        <v>0</v>
      </c>
      <c r="R10" s="8">
        <f>'[1]Table 6-2'!T18</f>
        <v>0</v>
      </c>
      <c r="S10" s="8">
        <f>'[1]Table 6-2'!U18</f>
        <v>0</v>
      </c>
      <c r="T10" s="8">
        <f>'[1]Table 6-2'!V18</f>
        <v>0</v>
      </c>
      <c r="U10" s="8">
        <f>'[1]Table 6-2'!W18</f>
        <v>0</v>
      </c>
      <c r="V10" s="8">
        <f>'[1]Table 6-2'!X18</f>
        <v>0</v>
      </c>
      <c r="W10" s="8">
        <f>'[1]Table 6-2'!Y18</f>
        <v>0</v>
      </c>
      <c r="X10" s="8">
        <f>'[1]Table 6-2'!Z18</f>
        <v>0</v>
      </c>
      <c r="Y10" s="8">
        <f>'[1]Table 6-2'!AA18</f>
        <v>0</v>
      </c>
      <c r="Z10" s="8">
        <f>'[1]Table 6-2'!AB18</f>
        <v>0</v>
      </c>
      <c r="AA10" s="8">
        <f>'[1]Table 6-2'!AC18</f>
        <v>0</v>
      </c>
      <c r="AB10" s="8">
        <f>'[1]Table 6-2'!AD18</f>
        <v>0</v>
      </c>
      <c r="AC10" s="8">
        <f>'[1]Table 6-2'!AE18</f>
        <v>0</v>
      </c>
      <c r="AD10" s="8">
        <f>'[1]Table 6-2'!AF18</f>
        <v>0</v>
      </c>
      <c r="AE10" s="8">
        <f>'[1]Table 6-2'!AG18</f>
        <v>0</v>
      </c>
      <c r="AF10" s="8">
        <f>'[1]Table 6-2'!AH18</f>
        <v>0</v>
      </c>
      <c r="AG10" s="11">
        <f>SUM(B10:AF10)</f>
        <v>-1910.9701520000001</v>
      </c>
      <c r="AH10" s="11"/>
      <c r="AI10" s="11"/>
    </row>
    <row r="11" spans="1:35" s="5" customFormat="1" ht="12.75" x14ac:dyDescent="0.2">
      <c r="A11" s="6" t="s">
        <v>18</v>
      </c>
      <c r="B11" s="8">
        <f>'[1]Table 6-2'!D19</f>
        <v>1910.9701520000001</v>
      </c>
      <c r="C11" s="8">
        <f>'[1]Table 6-2'!E19</f>
        <v>1910.9701520000001</v>
      </c>
      <c r="D11" s="8">
        <f>'[1]Table 6-2'!F19</f>
        <v>1910.9701520000001</v>
      </c>
      <c r="E11" s="8">
        <f>'[1]Table 6-2'!G19</f>
        <v>887.01288729046951</v>
      </c>
      <c r="F11" s="8">
        <f>'[1]Table 6-2'!H19</f>
        <v>0</v>
      </c>
      <c r="G11" s="8">
        <f>'[1]Table 6-2'!I19</f>
        <v>0</v>
      </c>
      <c r="H11" s="8">
        <f>'[1]Table 6-2'!J19</f>
        <v>0</v>
      </c>
      <c r="I11" s="8">
        <f>'[1]Table 6-2'!K19</f>
        <v>0</v>
      </c>
      <c r="J11" s="8">
        <f>'[1]Table 6-2'!L19</f>
        <v>0</v>
      </c>
      <c r="K11" s="8">
        <f>'[1]Table 6-2'!M19</f>
        <v>0</v>
      </c>
      <c r="L11" s="8">
        <f>'[1]Table 6-2'!N19</f>
        <v>0</v>
      </c>
      <c r="M11" s="8">
        <f>'[1]Table 6-2'!O19</f>
        <v>0</v>
      </c>
      <c r="N11" s="8">
        <f>'[1]Table 6-2'!P19</f>
        <v>0</v>
      </c>
      <c r="O11" s="8">
        <f>'[1]Table 6-2'!Q19</f>
        <v>0</v>
      </c>
      <c r="P11" s="8">
        <f>'[1]Table 6-2'!R19</f>
        <v>0</v>
      </c>
      <c r="Q11" s="8">
        <f>'[1]Table 6-2'!S19</f>
        <v>0</v>
      </c>
      <c r="R11" s="8">
        <f>'[1]Table 6-2'!T19</f>
        <v>0</v>
      </c>
      <c r="S11" s="8">
        <f>'[1]Table 6-2'!U19</f>
        <v>0</v>
      </c>
      <c r="T11" s="8">
        <f>'[1]Table 6-2'!V19</f>
        <v>0</v>
      </c>
      <c r="U11" s="8">
        <f>'[1]Table 6-2'!W19</f>
        <v>0</v>
      </c>
      <c r="V11" s="8">
        <f>'[1]Table 6-2'!X19</f>
        <v>0</v>
      </c>
      <c r="W11" s="8">
        <f>'[1]Table 6-2'!Y19</f>
        <v>0</v>
      </c>
      <c r="X11" s="8">
        <f>'[1]Table 6-2'!Z19</f>
        <v>0</v>
      </c>
      <c r="Y11" s="8">
        <f>'[1]Table 6-2'!AA19</f>
        <v>0</v>
      </c>
      <c r="Z11" s="8">
        <f>'[1]Table 6-2'!AB19</f>
        <v>0</v>
      </c>
      <c r="AA11" s="8">
        <f>'[1]Table 6-2'!AC19</f>
        <v>0</v>
      </c>
      <c r="AB11" s="8">
        <f>'[1]Table 6-2'!AD19</f>
        <v>0</v>
      </c>
      <c r="AC11" s="8">
        <f>'[1]Table 6-2'!AE19</f>
        <v>0</v>
      </c>
      <c r="AD11" s="8">
        <f>'[1]Table 6-2'!AF19</f>
        <v>0</v>
      </c>
      <c r="AE11" s="8">
        <f>'[1]Table 6-2'!AG19</f>
        <v>0</v>
      </c>
      <c r="AF11" s="8">
        <f>'[1]Table 6-2'!AH19</f>
        <v>0</v>
      </c>
    </row>
    <row r="12" spans="1:35" s="5" customFormat="1" ht="12.75" x14ac:dyDescent="0.2">
      <c r="A12" s="6" t="s">
        <v>6</v>
      </c>
      <c r="B12" s="8">
        <f>'[1]Table 6-2'!D21</f>
        <v>0</v>
      </c>
      <c r="C12" s="8">
        <f>'[1]Table 6-2'!E21</f>
        <v>0</v>
      </c>
      <c r="D12" s="8">
        <f>'[1]Table 6-2'!F21</f>
        <v>0</v>
      </c>
      <c r="E12" s="8">
        <f>'[1]Table 6-2'!G21</f>
        <v>0</v>
      </c>
      <c r="F12" s="8">
        <f>'[1]Table 6-2'!H21</f>
        <v>-470.37047935206351</v>
      </c>
      <c r="G12" s="8">
        <f>'[1]Table 6-2'!I21</f>
        <v>-1495.5004420653017</v>
      </c>
      <c r="H12" s="8">
        <f>'[1]Table 6-2'!J21</f>
        <v>-1704.2944823557432</v>
      </c>
      <c r="I12" s="8">
        <f>'[1]Table 6-2'!K21</f>
        <v>-1933.4574130069391</v>
      </c>
      <c r="J12" s="8">
        <f>'[1]Table 6-2'!L21</f>
        <v>-2184.439622741867</v>
      </c>
      <c r="K12" s="8">
        <f>'[1]Table 6-2'!M21</f>
        <v>-2452.3704823444059</v>
      </c>
      <c r="L12" s="8">
        <f>'[1]Table 6-2'!N21</f>
        <v>-2908.9701163836876</v>
      </c>
      <c r="M12" s="8">
        <f>'[1]Table 6-2'!O21</f>
        <v>-3085.3051458861451</v>
      </c>
      <c r="N12" s="8">
        <f>'[1]Table 6-2'!P21</f>
        <v>-3285.641460463874</v>
      </c>
      <c r="O12" s="8">
        <f>'[1]Table 6-2'!Q21</f>
        <v>-3497.6562260672513</v>
      </c>
      <c r="P12" s="8">
        <f>'[1]Table 6-2'!R21</f>
        <v>-3722.0669249141947</v>
      </c>
      <c r="Q12" s="8">
        <f>'[1]Table 6-2'!S21</f>
        <v>-1551.92720441853</v>
      </c>
      <c r="R12" s="8">
        <f>'[1]Table 6-2'!T21</f>
        <v>0</v>
      </c>
      <c r="S12" s="8">
        <f>'[1]Table 6-2'!U21</f>
        <v>0</v>
      </c>
      <c r="T12" s="8">
        <f>'[1]Table 6-2'!V21</f>
        <v>0</v>
      </c>
      <c r="U12" s="8">
        <f>'[1]Table 6-2'!W21</f>
        <v>0</v>
      </c>
      <c r="V12" s="8">
        <f>'[1]Table 6-2'!X21</f>
        <v>0</v>
      </c>
      <c r="W12" s="8">
        <f>'[1]Table 6-2'!Y21</f>
        <v>0</v>
      </c>
      <c r="X12" s="8">
        <f>'[1]Table 6-2'!Z21</f>
        <v>0</v>
      </c>
      <c r="Y12" s="8">
        <f>'[1]Table 6-2'!AA21</f>
        <v>0</v>
      </c>
      <c r="Z12" s="8">
        <f>'[1]Table 6-2'!AB21</f>
        <v>0</v>
      </c>
      <c r="AA12" s="8">
        <f>'[1]Table 6-2'!AC21</f>
        <v>0</v>
      </c>
      <c r="AB12" s="8">
        <f>'[1]Table 6-2'!AD21</f>
        <v>0</v>
      </c>
      <c r="AC12" s="8">
        <f>'[1]Table 6-2'!AE21</f>
        <v>0</v>
      </c>
      <c r="AD12" s="8">
        <f>'[1]Table 6-2'!AF21</f>
        <v>0</v>
      </c>
      <c r="AE12" s="8">
        <f>'[1]Table 6-2'!AG21</f>
        <v>0</v>
      </c>
      <c r="AF12" s="8">
        <f>'[1]Table 6-2'!AH21</f>
        <v>0</v>
      </c>
      <c r="AG12" s="11">
        <f>SUM(B12:AF12)</f>
        <v>-28292.000000000004</v>
      </c>
      <c r="AH12" s="11"/>
      <c r="AI12" s="11"/>
    </row>
    <row r="13" spans="1:35" s="5" customFormat="1" ht="12.75" x14ac:dyDescent="0.2">
      <c r="A13" s="6" t="s">
        <v>19</v>
      </c>
      <c r="B13" s="8">
        <f>'[1]Table 6-2'!D22</f>
        <v>28292</v>
      </c>
      <c r="C13" s="8">
        <f>'[1]Table 6-2'!E22</f>
        <v>28292</v>
      </c>
      <c r="D13" s="8">
        <f>'[1]Table 6-2'!F22</f>
        <v>28292</v>
      </c>
      <c r="E13" s="8">
        <f>'[1]Table 6-2'!G22</f>
        <v>28292</v>
      </c>
      <c r="F13" s="8">
        <f>'[1]Table 6-2'!H22</f>
        <v>27821.629520647937</v>
      </c>
      <c r="G13" s="8">
        <f>'[1]Table 6-2'!I22</f>
        <v>26326.129078582635</v>
      </c>
      <c r="H13" s="8">
        <f>'[1]Table 6-2'!J22</f>
        <v>24621.83459622689</v>
      </c>
      <c r="I13" s="8">
        <f>'[1]Table 6-2'!K22</f>
        <v>22688.377183219953</v>
      </c>
      <c r="J13" s="8">
        <f>'[1]Table 6-2'!L22</f>
        <v>20503.937560478087</v>
      </c>
      <c r="K13" s="8">
        <f>'[1]Table 6-2'!M22</f>
        <v>18051.567078133681</v>
      </c>
      <c r="L13" s="8">
        <f>'[1]Table 6-2'!N22</f>
        <v>15142.596961749994</v>
      </c>
      <c r="M13" s="8">
        <f>'[1]Table 6-2'!O22</f>
        <v>12057.291815863849</v>
      </c>
      <c r="N13" s="8">
        <f>'[1]Table 6-2'!P22</f>
        <v>8771.6503553999755</v>
      </c>
      <c r="O13" s="8">
        <f>'[1]Table 6-2'!Q22</f>
        <v>5273.9941293327247</v>
      </c>
      <c r="P13" s="8">
        <f>'[1]Table 6-2'!R22</f>
        <v>1551.92720441853</v>
      </c>
      <c r="Q13" s="8">
        <f>'[1]Table 6-2'!S22</f>
        <v>0</v>
      </c>
      <c r="R13" s="8">
        <f>'[1]Table 6-2'!T22</f>
        <v>0</v>
      </c>
      <c r="S13" s="8">
        <f>'[1]Table 6-2'!U22</f>
        <v>0</v>
      </c>
      <c r="T13" s="8">
        <f>'[1]Table 6-2'!V22</f>
        <v>0</v>
      </c>
      <c r="U13" s="8">
        <f>'[1]Table 6-2'!W22</f>
        <v>0</v>
      </c>
      <c r="V13" s="8">
        <f>'[1]Table 6-2'!X22</f>
        <v>0</v>
      </c>
      <c r="W13" s="8">
        <f>'[1]Table 6-2'!Y22</f>
        <v>0</v>
      </c>
      <c r="X13" s="8">
        <f>'[1]Table 6-2'!Z22</f>
        <v>0</v>
      </c>
      <c r="Y13" s="8">
        <f>'[1]Table 6-2'!AA22</f>
        <v>0</v>
      </c>
      <c r="Z13" s="8">
        <f>'[1]Table 6-2'!AB22</f>
        <v>0</v>
      </c>
      <c r="AA13" s="8">
        <f>'[1]Table 6-2'!AC22</f>
        <v>0</v>
      </c>
      <c r="AB13" s="8">
        <f>'[1]Table 6-2'!AD22</f>
        <v>0</v>
      </c>
      <c r="AC13" s="8">
        <f>'[1]Table 6-2'!AE22</f>
        <v>0</v>
      </c>
      <c r="AD13" s="8">
        <f>'[1]Table 6-2'!AF22</f>
        <v>0</v>
      </c>
      <c r="AE13" s="8">
        <f>'[1]Table 6-2'!AG22</f>
        <v>0</v>
      </c>
      <c r="AF13" s="8">
        <f>'[1]Table 6-2'!AH22</f>
        <v>0</v>
      </c>
    </row>
    <row r="14" spans="1:35" s="55" customFormat="1" ht="12.75" x14ac:dyDescent="0.2">
      <c r="A14" s="54" t="s">
        <v>7</v>
      </c>
      <c r="B14" s="37">
        <f>'[1]Table 6-2'!D24</f>
        <v>0</v>
      </c>
      <c r="C14" s="37">
        <f>'[1]Table 6-2'!E24</f>
        <v>0</v>
      </c>
      <c r="D14" s="37">
        <f>'[1]Table 6-2'!F24</f>
        <v>0</v>
      </c>
      <c r="E14" s="37">
        <f>'[1]Table 6-2'!G24</f>
        <v>0</v>
      </c>
      <c r="F14" s="37">
        <f>'[1]Table 6-2'!H24</f>
        <v>41.58075037472242</v>
      </c>
      <c r="G14" s="37">
        <f>'[1]Table 6-2'!I24</f>
        <v>132.20223907857269</v>
      </c>
      <c r="H14" s="37">
        <f>'[1]Table 6-2'!J24</f>
        <v>500.82492065251847</v>
      </c>
      <c r="I14" s="37">
        <f>'[1]Table 6-2'!K24</f>
        <v>611.57959219816485</v>
      </c>
      <c r="J14" s="37">
        <f>'[1]Table 6-2'!L24</f>
        <v>682.55908241159136</v>
      </c>
      <c r="K14" s="37">
        <f>'[1]Table 6-2'!M24</f>
        <v>757.90131006569038</v>
      </c>
      <c r="L14" s="37">
        <f>'[1]Table 6-2'!N24</f>
        <v>855.49684035301129</v>
      </c>
      <c r="M14" s="37">
        <f>'[1]Table 6-2'!O24</f>
        <v>910.55328263745878</v>
      </c>
      <c r="N14" s="37">
        <f>'[1]Table 6-2'!P24</f>
        <v>972.25586145120656</v>
      </c>
      <c r="O14" s="37">
        <f>'[1]Table 6-2'!Q24</f>
        <v>1037.4696124957316</v>
      </c>
      <c r="P14" s="37">
        <f>'[1]Table 6-2'!R24</f>
        <v>950.74894341073343</v>
      </c>
      <c r="Q14" s="37">
        <f>'[1]Table 6-2'!S24</f>
        <v>137.19036487059807</v>
      </c>
      <c r="R14" s="37">
        <f>'[1]Table 6-2'!T24</f>
        <v>0</v>
      </c>
      <c r="S14" s="37">
        <f>'[1]Table 6-2'!U24</f>
        <v>0</v>
      </c>
      <c r="T14" s="37">
        <f>'[1]Table 6-2'!V24</f>
        <v>0</v>
      </c>
      <c r="U14" s="37">
        <f>'[1]Table 6-2'!W24</f>
        <v>0</v>
      </c>
      <c r="V14" s="37">
        <f>'[1]Table 6-2'!X24</f>
        <v>0</v>
      </c>
      <c r="W14" s="37">
        <f>'[1]Table 6-2'!Y24</f>
        <v>0</v>
      </c>
      <c r="X14" s="37">
        <f>'[1]Table 6-2'!Z24</f>
        <v>0</v>
      </c>
      <c r="Y14" s="37">
        <f>'[1]Table 6-2'!AA24</f>
        <v>0</v>
      </c>
      <c r="Z14" s="37">
        <f>'[1]Table 6-2'!AB24</f>
        <v>0</v>
      </c>
      <c r="AA14" s="37">
        <f>'[1]Table 6-2'!AC24</f>
        <v>0</v>
      </c>
      <c r="AB14" s="37">
        <f>'[1]Table 6-2'!AD24</f>
        <v>0</v>
      </c>
      <c r="AC14" s="37">
        <f>'[1]Table 6-2'!AE24</f>
        <v>0</v>
      </c>
      <c r="AD14" s="37">
        <f>'[1]Table 6-2'!AF24</f>
        <v>0</v>
      </c>
      <c r="AE14" s="37">
        <f>'[1]Table 6-2'!AG24</f>
        <v>0</v>
      </c>
      <c r="AF14" s="37">
        <f>'[1]Table 6-2'!AH24</f>
        <v>0</v>
      </c>
      <c r="AG14" s="56">
        <f>SUM(B14:AF14)</f>
        <v>7590.3628000000008</v>
      </c>
      <c r="AH14" s="56"/>
      <c r="AI14" s="56"/>
    </row>
    <row r="15" spans="1:35" s="5" customFormat="1" ht="12.75" x14ac:dyDescent="0.2">
      <c r="A15" s="5" t="s">
        <v>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spans="1:35" s="5" customFormat="1" ht="12.75" x14ac:dyDescent="0.2">
      <c r="A16" s="6" t="s">
        <v>11</v>
      </c>
      <c r="B16" s="8"/>
      <c r="C16" s="8">
        <f>'[1]Table 6-3'!E33</f>
        <v>1800</v>
      </c>
      <c r="D16" s="8">
        <f>'[1]Table 6-3'!F33</f>
        <v>1649.3408773358533</v>
      </c>
      <c r="E16" s="8">
        <f>'[1]Table 6-3'!G33</f>
        <v>1391.5623769865806</v>
      </c>
      <c r="F16" s="8">
        <f>'[1]Table 6-3'!H33</f>
        <v>1126.5047666252485</v>
      </c>
      <c r="G16" s="8">
        <f>'[1]Table 6-3'!I33</f>
        <v>805.37134675438188</v>
      </c>
      <c r="H16" s="8">
        <f>'[1]Table 6-3'!J33</f>
        <v>567.07077690647236</v>
      </c>
      <c r="I16" s="8">
        <f>'[1]Table 6-3'!K33</f>
        <v>695.86834900927261</v>
      </c>
      <c r="J16" s="8">
        <f>'[1]Table 6-3'!L33</f>
        <v>940.62129564137035</v>
      </c>
      <c r="K16" s="8">
        <f>'[1]Table 6-3'!M33</f>
        <v>1264.2671829122737</v>
      </c>
      <c r="L16" s="8">
        <f>'[1]Table 6-3'!N33</f>
        <v>1673.4581122560728</v>
      </c>
      <c r="M16" s="8">
        <f>'[1]Table 6-3'!O33</f>
        <v>2193.1771868528967</v>
      </c>
      <c r="N16" s="8">
        <f>'[1]Table 6-3'!P33</f>
        <v>2783.4057894806106</v>
      </c>
      <c r="O16" s="8">
        <f>'[1]Table 6-3'!Q33</f>
        <v>3452.8749302719493</v>
      </c>
      <c r="P16" s="8">
        <f>'[1]Table 6-3'!R33</f>
        <v>4207.382937672729</v>
      </c>
      <c r="Q16" s="8">
        <f>'[1]Table 6-3'!S33</f>
        <v>4895.2515556085791</v>
      </c>
      <c r="R16" s="8">
        <f>'[1]Table 6-3'!T33</f>
        <v>4777.4989526342042</v>
      </c>
      <c r="S16" s="8">
        <f>'[1]Table 6-3'!U33</f>
        <v>4517.2939244208801</v>
      </c>
      <c r="T16" s="8">
        <f>'[1]Table 6-3'!V33</f>
        <v>4249.7412662714305</v>
      </c>
      <c r="U16" s="8">
        <f>'[1]Table 6-3'!W33</f>
        <v>3974.6334969313662</v>
      </c>
      <c r="V16" s="8">
        <f>'[1]Table 6-3'!X33</f>
        <v>3691.7572763221492</v>
      </c>
      <c r="W16" s="8">
        <f>'[1]Table 6-3'!Y33</f>
        <v>3400.8932401006132</v>
      </c>
      <c r="X16" s="8">
        <f>'[1]Table 6-3'!Z33</f>
        <v>3101.8158295466969</v>
      </c>
      <c r="Y16" s="8">
        <f>'[1]Table 6-3'!AA33</f>
        <v>2794.2931166475728</v>
      </c>
      <c r="Z16" s="8">
        <f>'[1]Table 6-3'!AB33</f>
        <v>2478.0866242425291</v>
      </c>
      <c r="AA16" s="8">
        <f>'[1]Table 6-3'!AC33</f>
        <v>2152.9511410891291</v>
      </c>
      <c r="AB16" s="8">
        <f>'[1]Table 6-3'!AD33</f>
        <v>1818.6345317072387</v>
      </c>
      <c r="AC16" s="8">
        <f>'[1]Table 6-3'!AE33</f>
        <v>1474.8775408534557</v>
      </c>
      <c r="AD16" s="8">
        <f>'[1]Table 6-3'!AF33</f>
        <v>1121.4135924743211</v>
      </c>
      <c r="AE16" s="8">
        <f>'[1]Table 6-3'!AG33</f>
        <v>757.96858298239977</v>
      </c>
      <c r="AF16" s="8">
        <f>'[1]Table 6-3'!AH33</f>
        <v>384.26066869492269</v>
      </c>
    </row>
    <row r="17" spans="1:37" s="5" customFormat="1" ht="12.75" x14ac:dyDescent="0.2">
      <c r="A17" s="6" t="str">
        <f>A14</f>
        <v>Additional Contributions to Trust</v>
      </c>
      <c r="B17" s="8"/>
      <c r="C17" s="8">
        <f t="shared" ref="C17:AF17" si="0">C14</f>
        <v>0</v>
      </c>
      <c r="D17" s="8">
        <f t="shared" si="0"/>
        <v>0</v>
      </c>
      <c r="E17" s="8">
        <f t="shared" si="0"/>
        <v>0</v>
      </c>
      <c r="F17" s="8">
        <f t="shared" si="0"/>
        <v>41.58075037472242</v>
      </c>
      <c r="G17" s="8">
        <f t="shared" si="0"/>
        <v>132.20223907857269</v>
      </c>
      <c r="H17" s="8">
        <f t="shared" si="0"/>
        <v>500.82492065251847</v>
      </c>
      <c r="I17" s="8">
        <f t="shared" si="0"/>
        <v>611.57959219816485</v>
      </c>
      <c r="J17" s="8">
        <f t="shared" si="0"/>
        <v>682.55908241159136</v>
      </c>
      <c r="K17" s="8">
        <f t="shared" si="0"/>
        <v>757.90131006569038</v>
      </c>
      <c r="L17" s="8">
        <f t="shared" si="0"/>
        <v>855.49684035301129</v>
      </c>
      <c r="M17" s="8">
        <f t="shared" si="0"/>
        <v>910.55328263745878</v>
      </c>
      <c r="N17" s="8">
        <f t="shared" si="0"/>
        <v>972.25586145120656</v>
      </c>
      <c r="O17" s="8">
        <f t="shared" si="0"/>
        <v>1037.4696124957316</v>
      </c>
      <c r="P17" s="8">
        <f t="shared" si="0"/>
        <v>950.74894341073343</v>
      </c>
      <c r="Q17" s="8">
        <f t="shared" si="0"/>
        <v>137.19036487059807</v>
      </c>
      <c r="R17" s="8">
        <f t="shared" si="0"/>
        <v>0</v>
      </c>
      <c r="S17" s="8">
        <f t="shared" si="0"/>
        <v>0</v>
      </c>
      <c r="T17" s="8">
        <f t="shared" si="0"/>
        <v>0</v>
      </c>
      <c r="U17" s="8">
        <f t="shared" si="0"/>
        <v>0</v>
      </c>
      <c r="V17" s="8">
        <f t="shared" si="0"/>
        <v>0</v>
      </c>
      <c r="W17" s="8">
        <f t="shared" si="0"/>
        <v>0</v>
      </c>
      <c r="X17" s="8">
        <f t="shared" si="0"/>
        <v>0</v>
      </c>
      <c r="Y17" s="8">
        <f t="shared" si="0"/>
        <v>0</v>
      </c>
      <c r="Z17" s="8">
        <f t="shared" si="0"/>
        <v>0</v>
      </c>
      <c r="AA17" s="8">
        <f t="shared" si="0"/>
        <v>0</v>
      </c>
      <c r="AB17" s="8">
        <f t="shared" si="0"/>
        <v>0</v>
      </c>
      <c r="AC17" s="8">
        <f t="shared" si="0"/>
        <v>0</v>
      </c>
      <c r="AD17" s="8">
        <f t="shared" si="0"/>
        <v>0</v>
      </c>
      <c r="AE17" s="8">
        <f t="shared" si="0"/>
        <v>0</v>
      </c>
      <c r="AF17" s="8">
        <f t="shared" si="0"/>
        <v>0</v>
      </c>
      <c r="AG17" s="11">
        <f>SUM(B17:AF17)</f>
        <v>7590.3628000000008</v>
      </c>
      <c r="AH17" s="11"/>
      <c r="AI17" s="11"/>
    </row>
    <row r="18" spans="1:37" s="55" customFormat="1" ht="12.75" customHeight="1" x14ac:dyDescent="0.2">
      <c r="A18" s="57" t="s">
        <v>12</v>
      </c>
      <c r="B18" s="38"/>
      <c r="C18" s="38">
        <f>'[1]Table 6-3'!E36</f>
        <v>-186.80213313463253</v>
      </c>
      <c r="D18" s="38">
        <f>'[1]Table 6-3'!F36</f>
        <v>-300.11503539494515</v>
      </c>
      <c r="E18" s="38">
        <f>'[1]Table 6-3'!G36</f>
        <v>-300.11503539494515</v>
      </c>
      <c r="F18" s="38">
        <f>'[1]Table 6-3'!H36</f>
        <v>-389.61043557785081</v>
      </c>
      <c r="G18" s="38">
        <f>'[1]Table 6-3'!I36</f>
        <v>-389.61043557785081</v>
      </c>
      <c r="H18" s="38">
        <f>'[1]Table 6-3'!J36</f>
        <v>-389.61043557785081</v>
      </c>
      <c r="I18" s="38">
        <f>'[1]Table 6-3'!K36</f>
        <v>-389.61043557785081</v>
      </c>
      <c r="J18" s="38">
        <f>'[1]Table 6-3'!L36</f>
        <v>-389.61043557785081</v>
      </c>
      <c r="K18" s="38">
        <f>'[1]Table 6-3'!M36</f>
        <v>-389.61043557785081</v>
      </c>
      <c r="L18" s="38">
        <f>'[1]Table 6-3'!N36</f>
        <v>-389.61043557785081</v>
      </c>
      <c r="M18" s="38">
        <f>'[1]Table 6-3'!O36</f>
        <v>-389.61043557785081</v>
      </c>
      <c r="N18" s="38">
        <f>'[1]Table 6-3'!P36</f>
        <v>-389.61043557785081</v>
      </c>
      <c r="O18" s="38">
        <f>'[1]Table 6-3'!Q36</f>
        <v>-389.61043557785081</v>
      </c>
      <c r="P18" s="38">
        <f>'[1]Table 6-3'!R36</f>
        <v>-389.61043557785081</v>
      </c>
      <c r="Q18" s="38">
        <f>'[1]Table 6-3'!S36</f>
        <v>-389.61043557785081</v>
      </c>
      <c r="R18" s="38">
        <f>'[1]Table 6-3'!T36</f>
        <v>-389.61043557785081</v>
      </c>
      <c r="S18" s="38">
        <f>'[1]Table 6-3'!U36</f>
        <v>-389.61043557785081</v>
      </c>
      <c r="T18" s="38">
        <f>'[1]Table 6-3'!V36</f>
        <v>-389.61043557785081</v>
      </c>
      <c r="U18" s="38">
        <f>'[1]Table 6-3'!W36</f>
        <v>-389.61043557785081</v>
      </c>
      <c r="V18" s="38">
        <f>'[1]Table 6-3'!X36</f>
        <v>-389.61043557785081</v>
      </c>
      <c r="W18" s="38">
        <f>'[1]Table 6-3'!Y36</f>
        <v>-389.61043557785081</v>
      </c>
      <c r="X18" s="38">
        <f>'[1]Table 6-3'!Z36</f>
        <v>-389.61043557785081</v>
      </c>
      <c r="Y18" s="38">
        <f>'[1]Table 6-3'!AA36</f>
        <v>-389.61043557785081</v>
      </c>
      <c r="Z18" s="38">
        <f>'[1]Table 6-3'!AB36</f>
        <v>-389.61043557785081</v>
      </c>
      <c r="AA18" s="38">
        <f>'[1]Table 6-3'!AC36</f>
        <v>-389.61043557785081</v>
      </c>
      <c r="AB18" s="38">
        <f>'[1]Table 6-3'!AD36</f>
        <v>-389.61043557785081</v>
      </c>
      <c r="AC18" s="38">
        <f>'[1]Table 6-3'!AE36</f>
        <v>-389.61043557785081</v>
      </c>
      <c r="AD18" s="38">
        <f>'[1]Table 6-3'!AF36</f>
        <v>-389.61043557785081</v>
      </c>
      <c r="AE18" s="38">
        <f>'[1]Table 6-3'!AG36</f>
        <v>-389.61043557785081</v>
      </c>
      <c r="AF18" s="38">
        <f>'[1]Table 6-3'!AH36</f>
        <v>-389.61043557785081</v>
      </c>
      <c r="AG18" s="58">
        <f>SUM(B18:AF18)</f>
        <v>-11306.513964526499</v>
      </c>
      <c r="AH18" s="58"/>
      <c r="AI18" s="58"/>
      <c r="AJ18" s="59"/>
    </row>
    <row r="19" spans="1:37" s="5" customFormat="1" ht="12.75" x14ac:dyDescent="0.2">
      <c r="A19" s="6" t="s">
        <v>13</v>
      </c>
      <c r="B19" s="38"/>
      <c r="C19" s="8">
        <f>'[1]Table 6-3'!E37</f>
        <v>36.143010470485827</v>
      </c>
      <c r="D19" s="8">
        <f>'[1]Table 6-3'!F37</f>
        <v>42.336535045672548</v>
      </c>
      <c r="E19" s="8">
        <f>'[1]Table 6-3'!G37</f>
        <v>35.057425033613079</v>
      </c>
      <c r="F19" s="8">
        <f>'[1]Table 6-3'!H37</f>
        <v>26.896265332261745</v>
      </c>
      <c r="G19" s="8">
        <f>'[1]Table 6-3'!I37</f>
        <v>19.107626651368651</v>
      </c>
      <c r="H19" s="8">
        <f>'[1]Table 6-3'!J37</f>
        <v>17.583087028132599</v>
      </c>
      <c r="I19" s="8">
        <f>'[1]Table 6-3'!K37</f>
        <v>22.783790011783747</v>
      </c>
      <c r="J19" s="8">
        <f>'[1]Table 6-3'!L37</f>
        <v>30.697240437162602</v>
      </c>
      <c r="K19" s="8">
        <f>'[1]Table 6-3'!M37</f>
        <v>40.900054855959539</v>
      </c>
      <c r="L19" s="8">
        <f>'[1]Table 6-3'!N37</f>
        <v>53.832669821663444</v>
      </c>
      <c r="M19" s="8">
        <f>'[1]Table 6-3'!O37</f>
        <v>69.285755568105571</v>
      </c>
      <c r="N19" s="8">
        <f>'[1]Table 6-3'!P37</f>
        <v>86.823714917982485</v>
      </c>
      <c r="O19" s="8">
        <f>'[1]Table 6-3'!Q37</f>
        <v>106.64883048289886</v>
      </c>
      <c r="P19" s="8">
        <f>'[1]Table 6-3'!R37</f>
        <v>126.73011010296671</v>
      </c>
      <c r="Q19" s="8">
        <f>'[1]Table 6-3'!S37</f>
        <v>134.66746773287716</v>
      </c>
      <c r="R19" s="8">
        <f>'[1]Table 6-3'!T37</f>
        <v>129.40540736452689</v>
      </c>
      <c r="S19" s="8">
        <f>'[1]Table 6-3'!U37</f>
        <v>122.05777742840152</v>
      </c>
      <c r="T19" s="8">
        <f>'[1]Table 6-3'!V37</f>
        <v>114.50266623778636</v>
      </c>
      <c r="U19" s="8">
        <f>'[1]Table 6-3'!W37</f>
        <v>106.73421496863358</v>
      </c>
      <c r="V19" s="8">
        <f>'[1]Table 6-3'!X37</f>
        <v>98.746399356314598</v>
      </c>
      <c r="W19" s="8">
        <f>'[1]Table 6-3'!Y37</f>
        <v>90.533025023934272</v>
      </c>
      <c r="X19" s="8">
        <f>'[1]Table 6-3'!Z37</f>
        <v>82.087722678726578</v>
      </c>
      <c r="Y19" s="8">
        <f>'[1]Table 6-3'!AA37</f>
        <v>73.403943172806976</v>
      </c>
      <c r="Z19" s="8">
        <f>'[1]Table 6-3'!AB37</f>
        <v>64.474952424450905</v>
      </c>
      <c r="AA19" s="8">
        <f>'[1]Table 6-3'!AC37</f>
        <v>55.2938261959602</v>
      </c>
      <c r="AB19" s="8">
        <f>'[1]Table 6-3'!AD37</f>
        <v>45.853444724067749</v>
      </c>
      <c r="AC19" s="8">
        <f>'[1]Table 6-3'!AE37</f>
        <v>36.146487198716208</v>
      </c>
      <c r="AD19" s="8">
        <f>'[1]Table 6-3'!AF37</f>
        <v>26.165426085929386</v>
      </c>
      <c r="AE19" s="8">
        <f>'[1]Table 6-3'!AG37</f>
        <v>15.902521290373738</v>
      </c>
      <c r="AF19" s="8">
        <f>'[1]Table 6-3'!AH37</f>
        <v>5.3498141530831402</v>
      </c>
      <c r="AG19" s="11">
        <f>SUM(B19:AF19)</f>
        <v>1916.1512117966465</v>
      </c>
      <c r="AH19" s="11"/>
      <c r="AI19" s="11"/>
      <c r="AJ19" s="76" t="s">
        <v>43</v>
      </c>
      <c r="AK19" s="75"/>
    </row>
    <row r="20" spans="1:37" s="5" customFormat="1" ht="12.75" x14ac:dyDescent="0.2">
      <c r="A20" s="6" t="s">
        <v>14</v>
      </c>
      <c r="B20" s="38"/>
      <c r="C20" s="8">
        <f>'[1]Table 6-3'!E38</f>
        <v>1649.3408773358533</v>
      </c>
      <c r="D20" s="8">
        <f>'[1]Table 6-3'!F38</f>
        <v>1391.5623769865806</v>
      </c>
      <c r="E20" s="8">
        <f>'[1]Table 6-3'!G38</f>
        <v>1126.5047666252485</v>
      </c>
      <c r="F20" s="8">
        <f>'[1]Table 6-3'!H38</f>
        <v>805.37134675438188</v>
      </c>
      <c r="G20" s="8">
        <f>'[1]Table 6-3'!I38</f>
        <v>567.07077690647236</v>
      </c>
      <c r="H20" s="8">
        <f>'[1]Table 6-3'!J38</f>
        <v>695.86834900927261</v>
      </c>
      <c r="I20" s="8">
        <f>'[1]Table 6-3'!K38</f>
        <v>940.62129564137035</v>
      </c>
      <c r="J20" s="8">
        <f>'[1]Table 6-3'!L38</f>
        <v>1264.2671829122737</v>
      </c>
      <c r="K20" s="8">
        <f>'[1]Table 6-3'!M38</f>
        <v>1673.4581122560728</v>
      </c>
      <c r="L20" s="8">
        <f>'[1]Table 6-3'!N38</f>
        <v>2193.1771868528967</v>
      </c>
      <c r="M20" s="8">
        <f>'[1]Table 6-3'!O38</f>
        <v>2783.4057894806106</v>
      </c>
      <c r="N20" s="8">
        <f>'[1]Table 6-3'!P38</f>
        <v>3452.8749302719493</v>
      </c>
      <c r="O20" s="8">
        <f>'[1]Table 6-3'!Q38</f>
        <v>4207.382937672729</v>
      </c>
      <c r="P20" s="8">
        <f>'[1]Table 6-3'!R38</f>
        <v>4895.2515556085791</v>
      </c>
      <c r="Q20" s="8">
        <f>'[1]Table 6-3'!S38</f>
        <v>4777.4989526342042</v>
      </c>
      <c r="R20" s="8">
        <f>'[1]Table 6-3'!T38</f>
        <v>4517.2939244208801</v>
      </c>
      <c r="S20" s="8">
        <f>'[1]Table 6-3'!U38</f>
        <v>4249.7412662714305</v>
      </c>
      <c r="T20" s="8">
        <f>'[1]Table 6-3'!V38</f>
        <v>3974.6334969313662</v>
      </c>
      <c r="U20" s="8">
        <f>'[1]Table 6-3'!W38</f>
        <v>3691.7572763221492</v>
      </c>
      <c r="V20" s="8">
        <f>'[1]Table 6-3'!X38</f>
        <v>3400.8932401006132</v>
      </c>
      <c r="W20" s="8">
        <f>'[1]Table 6-3'!Y38</f>
        <v>3101.8158295466969</v>
      </c>
      <c r="X20" s="8">
        <f>'[1]Table 6-3'!Z38</f>
        <v>2794.2931166475728</v>
      </c>
      <c r="Y20" s="8">
        <f>'[1]Table 6-3'!AA38</f>
        <v>2478.0866242425291</v>
      </c>
      <c r="Z20" s="8">
        <f>'[1]Table 6-3'!AB38</f>
        <v>2152.9511410891291</v>
      </c>
      <c r="AA20" s="8">
        <f>'[1]Table 6-3'!AC38</f>
        <v>1818.6345317072387</v>
      </c>
      <c r="AB20" s="8">
        <f>'[1]Table 6-3'!AD38</f>
        <v>1474.8775408534557</v>
      </c>
      <c r="AC20" s="8">
        <f>'[1]Table 6-3'!AE38</f>
        <v>1121.4135924743211</v>
      </c>
      <c r="AD20" s="8">
        <f>'[1]Table 6-3'!AF38</f>
        <v>757.96858298239977</v>
      </c>
      <c r="AE20" s="8">
        <f>'[1]Table 6-3'!AG38</f>
        <v>384.26066869492269</v>
      </c>
      <c r="AF20" s="8">
        <f>'[1]Table 6-3'!AH38</f>
        <v>4.7270155017820059E-5</v>
      </c>
      <c r="AI20" s="36" t="s">
        <v>53</v>
      </c>
      <c r="AJ20" s="76"/>
      <c r="AK20" s="75"/>
    </row>
    <row r="21" spans="1:37" s="55" customFormat="1" ht="12.75" x14ac:dyDescent="0.2">
      <c r="A21" s="54" t="s">
        <v>15</v>
      </c>
      <c r="B21" s="37"/>
      <c r="C21" s="37">
        <f>'[1]Table 6-3'!E40</f>
        <v>0</v>
      </c>
      <c r="D21" s="37">
        <f>'[1]Table 6-3'!F40</f>
        <v>0</v>
      </c>
      <c r="E21" s="37">
        <f>'[1]Table 6-3'!G40</f>
        <v>0</v>
      </c>
      <c r="F21" s="37">
        <f>'[1]Table 6-3'!H40</f>
        <v>0</v>
      </c>
      <c r="G21" s="37">
        <f>'[1]Table 6-3'!I40</f>
        <v>0</v>
      </c>
      <c r="H21" s="37">
        <f>'[1]Table 6-3'!J40</f>
        <v>0</v>
      </c>
      <c r="I21" s="37">
        <f>'[1]Table 6-3'!K40</f>
        <v>0</v>
      </c>
      <c r="J21" s="37">
        <f>'[1]Table 6-3'!L40</f>
        <v>0</v>
      </c>
      <c r="K21" s="37">
        <f>'[1]Table 6-3'!M40</f>
        <v>0</v>
      </c>
      <c r="L21" s="37">
        <f>'[1]Table 6-3'!N40</f>
        <v>0</v>
      </c>
      <c r="M21" s="37">
        <f>'[1]Table 6-3'!O40</f>
        <v>0</v>
      </c>
      <c r="N21" s="37">
        <f>'[1]Table 6-3'!P40</f>
        <v>0</v>
      </c>
      <c r="O21" s="37">
        <f>'[1]Table 6-3'!Q40</f>
        <v>0</v>
      </c>
      <c r="P21" s="37">
        <f>'[1]Table 6-3'!R40</f>
        <v>0</v>
      </c>
      <c r="Q21" s="37">
        <f>'[1]Table 6-3'!S40</f>
        <v>0</v>
      </c>
      <c r="R21" s="37">
        <f>'[1]Table 6-3'!T40</f>
        <v>0</v>
      </c>
      <c r="S21" s="37">
        <f>'[1]Table 6-3'!U40</f>
        <v>0</v>
      </c>
      <c r="T21" s="37">
        <f>'[1]Table 6-3'!V40</f>
        <v>0</v>
      </c>
      <c r="U21" s="37">
        <f>'[1]Table 6-3'!W40</f>
        <v>0</v>
      </c>
      <c r="V21" s="37">
        <f>'[1]Table 6-3'!X40</f>
        <v>0</v>
      </c>
      <c r="W21" s="37">
        <f>'[1]Table 6-3'!Y40</f>
        <v>0</v>
      </c>
      <c r="X21" s="37">
        <f>'[1]Table 6-3'!Z40</f>
        <v>0</v>
      </c>
      <c r="Y21" s="37">
        <f>'[1]Table 6-3'!AA40</f>
        <v>0</v>
      </c>
      <c r="Z21" s="37">
        <f>'[1]Table 6-3'!AB40</f>
        <v>0</v>
      </c>
      <c r="AA21" s="37">
        <f>'[1]Table 6-3'!AC40</f>
        <v>0</v>
      </c>
      <c r="AB21" s="37">
        <f>'[1]Table 6-3'!AD40</f>
        <v>0</v>
      </c>
      <c r="AC21" s="37">
        <f>'[1]Table 6-3'!AE40</f>
        <v>0</v>
      </c>
      <c r="AD21" s="37">
        <f>'[1]Table 6-3'!AF40</f>
        <v>0</v>
      </c>
      <c r="AE21" s="37">
        <f>'[1]Table 6-3'!AG40</f>
        <v>0</v>
      </c>
      <c r="AF21" s="37">
        <f>'[1]Table 6-3'!AH40</f>
        <v>0</v>
      </c>
      <c r="AG21" s="56">
        <f>SUM(C21:AF21)</f>
        <v>0</v>
      </c>
      <c r="AH21" s="58"/>
      <c r="AI21" s="56">
        <f>'[1]Table 6-3'!$AH$38</f>
        <v>4.7270155017820059E-5</v>
      </c>
      <c r="AJ21" s="60">
        <f>COUNTIF(C21:AF21,"&gt;0")</f>
        <v>0</v>
      </c>
      <c r="AK21" s="29"/>
    </row>
    <row r="22" spans="1:37" s="5" customFormat="1" ht="12.75" x14ac:dyDescent="0.2">
      <c r="A22" s="6"/>
      <c r="B22" s="3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11"/>
      <c r="AH22" s="11"/>
      <c r="AI22" s="11"/>
      <c r="AK22" s="29"/>
    </row>
    <row r="23" spans="1:37" s="5" customFormat="1" ht="12.75" x14ac:dyDescent="0.2">
      <c r="A23" s="6"/>
      <c r="B23" s="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11"/>
      <c r="AH23" s="11"/>
      <c r="AI23" s="11"/>
      <c r="AK23" s="29"/>
    </row>
    <row r="24" spans="1:37" s="5" customFormat="1" ht="12.75" x14ac:dyDescent="0.2">
      <c r="A24" s="1" t="s">
        <v>0</v>
      </c>
    </row>
    <row r="25" spans="1:37" s="5" customFormat="1" ht="12.75" x14ac:dyDescent="0.2">
      <c r="A25" s="2" t="s">
        <v>68</v>
      </c>
    </row>
    <row r="26" spans="1:37" s="5" customFormat="1" ht="12.75" x14ac:dyDescent="0.2">
      <c r="A26" s="2" t="s">
        <v>91</v>
      </c>
    </row>
    <row r="27" spans="1:37" s="5" customFormat="1" ht="12.75" x14ac:dyDescent="0.2">
      <c r="A27" s="2" t="s">
        <v>92</v>
      </c>
    </row>
    <row r="28" spans="1:37" s="5" customFormat="1" ht="12.75" x14ac:dyDescent="0.2">
      <c r="A28" s="6" t="s">
        <v>89</v>
      </c>
    </row>
    <row r="31" spans="1:37" x14ac:dyDescent="0.25">
      <c r="A31" s="53" t="s">
        <v>83</v>
      </c>
      <c r="B31" s="53"/>
      <c r="C31" s="7">
        <v>2021</v>
      </c>
      <c r="D31" s="7">
        <v>2022</v>
      </c>
      <c r="E31" s="7">
        <v>2023</v>
      </c>
      <c r="F31" s="7">
        <v>2024</v>
      </c>
      <c r="G31" s="7">
        <v>2025</v>
      </c>
      <c r="H31" s="7">
        <v>2026</v>
      </c>
      <c r="I31" s="7">
        <v>2027</v>
      </c>
      <c r="J31" s="7">
        <v>2028</v>
      </c>
      <c r="K31" s="7">
        <v>2029</v>
      </c>
      <c r="L31" s="7">
        <v>2030</v>
      </c>
      <c r="M31" s="7">
        <v>2031</v>
      </c>
      <c r="N31" s="7">
        <v>2032</v>
      </c>
      <c r="O31" s="7">
        <v>2033</v>
      </c>
      <c r="P31" s="7">
        <v>2034</v>
      </c>
      <c r="Q31" s="7">
        <v>2035</v>
      </c>
      <c r="R31" s="7">
        <v>2036</v>
      </c>
      <c r="S31" s="7">
        <v>2037</v>
      </c>
      <c r="T31" s="7">
        <v>2038</v>
      </c>
      <c r="U31" s="7">
        <v>2039</v>
      </c>
      <c r="V31" s="7">
        <v>2040</v>
      </c>
      <c r="W31" s="7">
        <v>2041</v>
      </c>
      <c r="X31" s="7">
        <v>2042</v>
      </c>
      <c r="Y31" s="7">
        <v>2043</v>
      </c>
      <c r="Z31" s="7">
        <v>2044</v>
      </c>
      <c r="AA31" s="7">
        <v>2045</v>
      </c>
      <c r="AB31" s="7">
        <v>2046</v>
      </c>
      <c r="AC31" s="7">
        <v>2047</v>
      </c>
      <c r="AD31" s="7">
        <v>2048</v>
      </c>
      <c r="AE31" s="7">
        <v>2049</v>
      </c>
      <c r="AF31" s="7">
        <v>2050</v>
      </c>
    </row>
    <row r="32" spans="1:37" x14ac:dyDescent="0.25">
      <c r="A32" s="12" t="s">
        <v>38</v>
      </c>
      <c r="B32" s="12"/>
      <c r="C32" s="42">
        <f>'[4]Table 6-3'!E34</f>
        <v>1800</v>
      </c>
      <c r="D32" s="42">
        <f>'[4]Table 6-3'!F34</f>
        <v>0</v>
      </c>
      <c r="E32" s="42">
        <f>'[4]Table 6-3'!G34</f>
        <v>0</v>
      </c>
      <c r="F32" s="42">
        <f>'[4]Table 6-3'!H34</f>
        <v>0</v>
      </c>
      <c r="G32" s="42">
        <f>'[4]Table 6-3'!I34</f>
        <v>0</v>
      </c>
      <c r="H32" s="42">
        <f>'[4]Table 6-3'!J34</f>
        <v>0</v>
      </c>
      <c r="I32" s="42">
        <f>'[4]Table 6-3'!K34</f>
        <v>0</v>
      </c>
      <c r="J32" s="42">
        <f>'[4]Table 6-3'!L34</f>
        <v>0</v>
      </c>
      <c r="K32" s="42">
        <f>'[4]Table 6-3'!M34</f>
        <v>0</v>
      </c>
      <c r="L32" s="42">
        <f>'[4]Table 6-3'!N34</f>
        <v>0</v>
      </c>
      <c r="M32" s="42">
        <f>'[4]Table 6-3'!O34</f>
        <v>0</v>
      </c>
      <c r="N32" s="42">
        <f>'[4]Table 6-3'!P34</f>
        <v>0</v>
      </c>
      <c r="O32" s="42">
        <f>'[4]Table 6-3'!Q34</f>
        <v>0</v>
      </c>
      <c r="P32" s="42">
        <f>'[4]Table 6-3'!R34</f>
        <v>0</v>
      </c>
      <c r="Q32" s="42">
        <f>'[4]Table 6-3'!S34</f>
        <v>0</v>
      </c>
      <c r="R32" s="42">
        <f>'[4]Table 6-3'!T34</f>
        <v>0</v>
      </c>
      <c r="S32" s="42">
        <f>'[4]Table 6-3'!U34</f>
        <v>0</v>
      </c>
      <c r="T32" s="42">
        <f>'[4]Table 6-3'!V34</f>
        <v>0</v>
      </c>
      <c r="U32" s="42">
        <f>'[4]Table 6-3'!W34</f>
        <v>0</v>
      </c>
      <c r="V32" s="42">
        <f>'[4]Table 6-3'!X34</f>
        <v>0</v>
      </c>
      <c r="W32" s="42">
        <f>'[4]Table 6-3'!Y34</f>
        <v>0</v>
      </c>
      <c r="X32" s="42">
        <f>'[4]Table 6-3'!Z34</f>
        <v>0</v>
      </c>
      <c r="Y32" s="42">
        <f>'[4]Table 6-3'!AA34</f>
        <v>0</v>
      </c>
      <c r="Z32" s="42">
        <f>'[4]Table 6-3'!AB34</f>
        <v>0</v>
      </c>
      <c r="AA32" s="42">
        <f>'[4]Table 6-3'!AC34</f>
        <v>0</v>
      </c>
      <c r="AB32" s="42">
        <f>'[4]Table 6-3'!AD34</f>
        <v>0</v>
      </c>
      <c r="AC32" s="42">
        <f>'[4]Table 6-3'!AE34</f>
        <v>0</v>
      </c>
      <c r="AD32" s="42">
        <f>'[4]Table 6-3'!AF34</f>
        <v>0</v>
      </c>
      <c r="AE32" s="42">
        <f>'[4]Table 6-3'!AG34</f>
        <v>0</v>
      </c>
      <c r="AF32" s="42">
        <f>'[4]Table 6-3'!AH34</f>
        <v>0</v>
      </c>
    </row>
    <row r="33" spans="1:32" x14ac:dyDescent="0.25">
      <c r="A33" s="12" t="s">
        <v>39</v>
      </c>
      <c r="B33" s="12"/>
      <c r="C33" s="42">
        <f>'[4]Table 6-3'!E35</f>
        <v>0</v>
      </c>
      <c r="D33" s="42">
        <f>'[4]Table 6-3'!F35</f>
        <v>0</v>
      </c>
      <c r="E33" s="42">
        <f>'[4]Table 6-3'!G35</f>
        <v>0</v>
      </c>
      <c r="F33" s="42">
        <f>'[4]Table 6-3'!H35</f>
        <v>0</v>
      </c>
      <c r="G33" s="42">
        <f>'[4]Table 6-3'!I35</f>
        <v>0</v>
      </c>
      <c r="H33" s="42">
        <f>'[4]Table 6-3'!J35</f>
        <v>101.29615306799292</v>
      </c>
      <c r="I33" s="42">
        <f>'[4]Table 6-3'!K35</f>
        <v>356.5329488551231</v>
      </c>
      <c r="J33" s="42">
        <f>'[4]Table 6-3'!L35</f>
        <v>407.86258220260032</v>
      </c>
      <c r="K33" s="42">
        <f>'[4]Table 6-3'!M35</f>
        <v>463.02573776674484</v>
      </c>
      <c r="L33" s="42">
        <f>'[4]Table 6-3'!N35</f>
        <v>537.46296023898299</v>
      </c>
      <c r="M33" s="42">
        <f>'[4]Table 6-3'!O35</f>
        <v>573.68067710296293</v>
      </c>
      <c r="N33" s="42">
        <f>'[4]Table 6-3'!P35</f>
        <v>615.46108737930524</v>
      </c>
      <c r="O33" s="42">
        <f>'[4]Table 6-3'!Q35</f>
        <v>659.63859123133159</v>
      </c>
      <c r="P33" s="42">
        <f>'[4]Table 6-3'!R35</f>
        <v>706.36261796995063</v>
      </c>
      <c r="Q33" s="42">
        <f>'[4]Table 6-3'!S35</f>
        <v>843.01919864767297</v>
      </c>
      <c r="R33" s="42">
        <f>'[4]Table 6-3'!T35</f>
        <v>895.71895693774638</v>
      </c>
      <c r="S33" s="42">
        <f>'[4]Table 6-3'!U35</f>
        <v>938.0154739122969</v>
      </c>
      <c r="T33" s="42">
        <f>'[4]Table 6-3'!V35</f>
        <v>266.43021575395687</v>
      </c>
      <c r="U33" s="42">
        <f>'[4]Table 6-3'!W35</f>
        <v>225.85559893333232</v>
      </c>
      <c r="V33" s="42">
        <f>'[4]Table 6-3'!X35</f>
        <v>0</v>
      </c>
      <c r="W33" s="42">
        <f>'[4]Table 6-3'!Y35</f>
        <v>0</v>
      </c>
      <c r="X33" s="42">
        <f>'[4]Table 6-3'!Z35</f>
        <v>0</v>
      </c>
      <c r="Y33" s="42">
        <f>'[4]Table 6-3'!AA35</f>
        <v>0</v>
      </c>
      <c r="Z33" s="42">
        <f>'[4]Table 6-3'!AB35</f>
        <v>0</v>
      </c>
      <c r="AA33" s="42">
        <f>'[4]Table 6-3'!AC35</f>
        <v>0</v>
      </c>
      <c r="AB33" s="42">
        <f>'[4]Table 6-3'!AD35</f>
        <v>0</v>
      </c>
      <c r="AC33" s="42">
        <f>'[4]Table 6-3'!AE35</f>
        <v>0</v>
      </c>
      <c r="AD33" s="42">
        <f>'[4]Table 6-3'!AF35</f>
        <v>0</v>
      </c>
      <c r="AE33" s="42">
        <f>'[4]Table 6-3'!AG35</f>
        <v>0</v>
      </c>
      <c r="AF33" s="42">
        <f>'[4]Table 6-3'!AH35</f>
        <v>0</v>
      </c>
    </row>
    <row r="34" spans="1:32" x14ac:dyDescent="0.25">
      <c r="A34" s="12" t="s">
        <v>58</v>
      </c>
      <c r="B34" s="12"/>
      <c r="C34" s="42">
        <f>'[4]Table 6-3'!E36</f>
        <v>-186.80213313463253</v>
      </c>
      <c r="D34" s="42">
        <f>'[4]Table 6-3'!F36</f>
        <v>-300.11503539494515</v>
      </c>
      <c r="E34" s="42">
        <f>'[4]Table 6-3'!G36</f>
        <v>-300.11503539494515</v>
      </c>
      <c r="F34" s="42">
        <f>'[4]Table 6-3'!H36</f>
        <v>-389.61043557785081</v>
      </c>
      <c r="G34" s="42">
        <f>'[4]Table 6-3'!I36</f>
        <v>-389.61043557785081</v>
      </c>
      <c r="H34" s="42">
        <f>'[4]Table 6-3'!J36</f>
        <v>-389.61043557785081</v>
      </c>
      <c r="I34" s="42">
        <f>'[4]Table 6-3'!K36</f>
        <v>-114.73218046761639</v>
      </c>
      <c r="J34" s="42">
        <f>'[4]Table 6-3'!L36</f>
        <v>-367.17513490408095</v>
      </c>
      <c r="K34" s="42">
        <f>'[4]Table 6-3'!M36</f>
        <v>-389.61043557785081</v>
      </c>
      <c r="L34" s="42">
        <f>'[4]Table 6-3'!N36</f>
        <v>-389.61043557785081</v>
      </c>
      <c r="M34" s="42">
        <f>'[4]Table 6-3'!O36</f>
        <v>-389.61043557785081</v>
      </c>
      <c r="N34" s="42">
        <f>'[4]Table 6-3'!P36</f>
        <v>-389.61043557785081</v>
      </c>
      <c r="O34" s="42">
        <f>'[4]Table 6-3'!Q36</f>
        <v>-389.61043557785081</v>
      </c>
      <c r="P34" s="42">
        <f>'[4]Table 6-3'!R36</f>
        <v>-389.61043557785081</v>
      </c>
      <c r="Q34" s="42">
        <f>'[4]Table 6-3'!S36</f>
        <v>-389.61043557785081</v>
      </c>
      <c r="R34" s="42">
        <f>'[4]Table 6-3'!T36</f>
        <v>-389.61043557785081</v>
      </c>
      <c r="S34" s="42">
        <f>'[4]Table 6-3'!U36</f>
        <v>-389.61043557785081</v>
      </c>
      <c r="T34" s="42">
        <f>'[4]Table 6-3'!V36</f>
        <v>-389.61043557785081</v>
      </c>
      <c r="U34" s="42">
        <f>'[4]Table 6-3'!W36</f>
        <v>-389.61043557785081</v>
      </c>
      <c r="V34" s="42">
        <f>'[4]Table 6-3'!X36</f>
        <v>-389.61043557785081</v>
      </c>
      <c r="W34" s="42">
        <f>'[4]Table 6-3'!Y36</f>
        <v>-389.61043557785081</v>
      </c>
      <c r="X34" s="42">
        <f>'[4]Table 6-3'!Z36</f>
        <v>-389.61043557785081</v>
      </c>
      <c r="Y34" s="42">
        <f>'[4]Table 6-3'!AA36</f>
        <v>-389.61043557785081</v>
      </c>
      <c r="Z34" s="42">
        <f>'[4]Table 6-3'!AB36</f>
        <v>-389.61043557785081</v>
      </c>
      <c r="AA34" s="42">
        <f>'[4]Table 6-3'!AC36</f>
        <v>-389.61043557785081</v>
      </c>
      <c r="AB34" s="42">
        <f>'[4]Table 6-3'!AD36</f>
        <v>-389.61043557785081</v>
      </c>
      <c r="AC34" s="42">
        <f>'[4]Table 6-3'!AE36</f>
        <v>-389.61043557785081</v>
      </c>
      <c r="AD34" s="42">
        <f>'[4]Table 6-3'!AF36</f>
        <v>-389.61043557785081</v>
      </c>
      <c r="AE34" s="42">
        <f>'[4]Table 6-3'!AG36</f>
        <v>-389.61043557785081</v>
      </c>
      <c r="AF34" s="42">
        <f>'[4]Table 6-3'!AH36</f>
        <v>-81.143679125444862</v>
      </c>
    </row>
    <row r="35" spans="1:32" x14ac:dyDescent="0.25">
      <c r="A35" s="12" t="s">
        <v>47</v>
      </c>
      <c r="B35" s="12"/>
      <c r="C35" s="42">
        <f>'[4]Table 6-3'!E37</f>
        <v>36.143010470485827</v>
      </c>
      <c r="D35" s="42">
        <f>'[4]Table 6-3'!F37</f>
        <v>42.336535045672548</v>
      </c>
      <c r="E35" s="42">
        <f>'[4]Table 6-3'!G37</f>
        <v>35.057425033613079</v>
      </c>
      <c r="F35" s="42">
        <f>'[4]Table 6-3'!H37</f>
        <v>26.309189885799977</v>
      </c>
      <c r="G35" s="42">
        <f>'[4]Table 6-3'!I37</f>
        <v>16.050344670518058</v>
      </c>
      <c r="H35" s="42">
        <f>'[4]Table 6-3'!J37</f>
        <v>6.9320044146221749</v>
      </c>
      <c r="I35" s="42">
        <f>'[4]Table 6-3'!K37</f>
        <v>6.4710285369872471</v>
      </c>
      <c r="J35" s="42">
        <f>'[4]Table 6-3'!L37</f>
        <v>10.642186048957869</v>
      </c>
      <c r="K35" s="42">
        <f>'[4]Table 6-3'!M37</f>
        <v>12.553706503340988</v>
      </c>
      <c r="L35" s="42">
        <f>'[4]Table 6-3'!N37</f>
        <v>16.032259743302024</v>
      </c>
      <c r="M35" s="42">
        <f>'[4]Table 6-3'!O37</f>
        <v>21.17136849716179</v>
      </c>
      <c r="N35" s="42">
        <f>'[4]Table 6-3'!P37</f>
        <v>27.556844235244306</v>
      </c>
      <c r="O35" s="42">
        <f>'[4]Table 6-3'!Q37</f>
        <v>35.336265304546274</v>
      </c>
      <c r="P35" s="42">
        <f>'[4]Table 6-3'!R37</f>
        <v>44.618792265090271</v>
      </c>
      <c r="Q35" s="42">
        <f>'[4]Table 6-3'!S37</f>
        <v>56.752574631615616</v>
      </c>
      <c r="R35" s="42">
        <f>'[4]Table 6-3'!T37</f>
        <v>71.902496618274412</v>
      </c>
      <c r="S35" s="42">
        <f>'[4]Table 6-3'!U37</f>
        <v>88.821464966017132</v>
      </c>
      <c r="T35" s="42">
        <f>'[4]Table 6-3'!V37</f>
        <v>97.333308773181557</v>
      </c>
      <c r="U35" s="42">
        <f>'[4]Table 6-3'!W37</f>
        <v>96.030577714065771</v>
      </c>
      <c r="V35" s="42">
        <f>'[4]Table 6-3'!X37</f>
        <v>90.929352417169767</v>
      </c>
      <c r="W35" s="42">
        <f>'[4]Table 6-3'!Y37</f>
        <v>82.49524150449912</v>
      </c>
      <c r="X35" s="42">
        <f>'[4]Table 6-3'!Z37</f>
        <v>73.822969453083132</v>
      </c>
      <c r="Y35" s="42">
        <f>'[4]Table 6-3'!AA37</f>
        <v>64.905811104977431</v>
      </c>
      <c r="Z35" s="42">
        <f>'[4]Table 6-3'!AB37</f>
        <v>55.736851398252348</v>
      </c>
      <c r="AA35" s="42">
        <f>'[4]Table 6-3'!AC37</f>
        <v>46.308980004513167</v>
      </c>
      <c r="AB35" s="42">
        <f>'[4]Table 6-3'!AD37</f>
        <v>36.614885814995461</v>
      </c>
      <c r="AC35" s="42">
        <f>'[4]Table 6-3'!AE37</f>
        <v>26.647051270959619</v>
      </c>
      <c r="AD35" s="42">
        <f>'[4]Table 6-3'!AF37</f>
        <v>16.397746533987846</v>
      </c>
      <c r="AE35" s="42">
        <f>'[4]Table 6-3'!AG37</f>
        <v>5.8590234916630068</v>
      </c>
      <c r="AF35" s="42">
        <f>'[4]Table 6-3'!AH37</f>
        <v>-0.62207177405834058</v>
      </c>
    </row>
    <row r="36" spans="1:32" x14ac:dyDescent="0.25">
      <c r="A36" s="12" t="s">
        <v>54</v>
      </c>
      <c r="B36" s="12"/>
      <c r="C36" s="42">
        <f>-'[4]Table 6-3'!E23-(SUM('[4]Table 6-3'!E27:E28,'[4]Table 6-3'!E30))</f>
        <v>-186.80213313463253</v>
      </c>
      <c r="D36" s="42">
        <f>-'[4]Table 6-3'!F23-(SUM('[4]Table 6-3'!F27:F28,'[4]Table 6-3'!F30))</f>
        <v>-300.11503539494515</v>
      </c>
      <c r="E36" s="42">
        <f>-'[4]Table 6-3'!G23-(SUM('[4]Table 6-3'!G27:G28,'[4]Table 6-3'!G30))</f>
        <v>-300.11503539494515</v>
      </c>
      <c r="F36" s="42">
        <f>-'[4]Table 6-3'!H23-(SUM('[4]Table 6-3'!H27:H28,'[4]Table 6-3'!H30))</f>
        <v>-389.61043557785081</v>
      </c>
      <c r="G36" s="42">
        <f>-'[4]Table 6-3'!I23-(SUM('[4]Table 6-3'!I27:I28,'[4]Table 6-3'!I30))</f>
        <v>-389.61043557785081</v>
      </c>
      <c r="H36" s="42">
        <f>-'[4]Table 6-3'!J23-(SUM('[4]Table 6-3'!J27:J28,'[4]Table 6-3'!J30))</f>
        <v>-389.61043557785081</v>
      </c>
      <c r="I36" s="42">
        <f>-'[4]Table 6-3'!K23-(SUM('[4]Table 6-3'!K27:K28,'[4]Table 6-3'!K30))</f>
        <v>-389.61043557785081</v>
      </c>
      <c r="J36" s="42">
        <f>-'[4]Table 6-3'!L23-(SUM('[4]Table 6-3'!L27:L28,'[4]Table 6-3'!L30))</f>
        <v>-389.61043557785081</v>
      </c>
      <c r="K36" s="42">
        <f>-'[4]Table 6-3'!M23-(SUM('[4]Table 6-3'!M27:M28,'[4]Table 6-3'!M30))</f>
        <v>-389.61043557785081</v>
      </c>
      <c r="L36" s="42">
        <f>-'[4]Table 6-3'!N23-(SUM('[4]Table 6-3'!N27:N28,'[4]Table 6-3'!N30))</f>
        <v>-389.61043557785081</v>
      </c>
      <c r="M36" s="42">
        <f>-'[4]Table 6-3'!O23-(SUM('[4]Table 6-3'!O27:O28,'[4]Table 6-3'!O30))</f>
        <v>-389.61043557785081</v>
      </c>
      <c r="N36" s="42">
        <f>-'[4]Table 6-3'!P23-(SUM('[4]Table 6-3'!P27:P28,'[4]Table 6-3'!P30))</f>
        <v>-389.61043557785081</v>
      </c>
      <c r="O36" s="42">
        <f>-'[4]Table 6-3'!Q23-(SUM('[4]Table 6-3'!Q27:Q28,'[4]Table 6-3'!Q30))</f>
        <v>-389.61043557785081</v>
      </c>
      <c r="P36" s="42">
        <f>-'[4]Table 6-3'!R23-(SUM('[4]Table 6-3'!R27:R28,'[4]Table 6-3'!R30))</f>
        <v>-389.61043557785081</v>
      </c>
      <c r="Q36" s="42">
        <f>-'[4]Table 6-3'!S23-(SUM('[4]Table 6-3'!S27:S28,'[4]Table 6-3'!S30))</f>
        <v>-389.61043557785081</v>
      </c>
      <c r="R36" s="42">
        <f>-'[4]Table 6-3'!T23-(SUM('[4]Table 6-3'!T27:T28,'[4]Table 6-3'!T30))</f>
        <v>-389.61043557785081</v>
      </c>
      <c r="S36" s="42">
        <f>-'[4]Table 6-3'!U23-(SUM('[4]Table 6-3'!U27:U28,'[4]Table 6-3'!U30))</f>
        <v>-389.61043557785081</v>
      </c>
      <c r="T36" s="42">
        <f>-'[4]Table 6-3'!V23-(SUM('[4]Table 6-3'!V27:V28,'[4]Table 6-3'!V30))</f>
        <v>-389.61043557785081</v>
      </c>
      <c r="U36" s="42">
        <f>-'[4]Table 6-3'!W23-(SUM('[4]Table 6-3'!W27:W28,'[4]Table 6-3'!W30))</f>
        <v>-389.61043557785081</v>
      </c>
      <c r="V36" s="42">
        <f>-'[4]Table 6-3'!X23-(SUM('[4]Table 6-3'!X27:X28,'[4]Table 6-3'!X30))</f>
        <v>-389.61043557785081</v>
      </c>
      <c r="W36" s="42">
        <f>-'[4]Table 6-3'!Y23-(SUM('[4]Table 6-3'!Y27:Y28,'[4]Table 6-3'!Y30))</f>
        <v>-389.61043557785081</v>
      </c>
      <c r="X36" s="42">
        <f>-'[4]Table 6-3'!Z23-(SUM('[4]Table 6-3'!Z27:Z28,'[4]Table 6-3'!Z30))</f>
        <v>-389.61043557785081</v>
      </c>
      <c r="Y36" s="42">
        <f>-'[4]Table 6-3'!AA23-(SUM('[4]Table 6-3'!AA27:AA28,'[4]Table 6-3'!AA30))</f>
        <v>-389.61043557785081</v>
      </c>
      <c r="Z36" s="42">
        <f>-'[4]Table 6-3'!AB23-(SUM('[4]Table 6-3'!AB27:AB28,'[4]Table 6-3'!AB30))</f>
        <v>-389.61043557785081</v>
      </c>
      <c r="AA36" s="42">
        <f>-'[4]Table 6-3'!AC23-(SUM('[4]Table 6-3'!AC27:AC28,'[4]Table 6-3'!AC30))</f>
        <v>-389.61043557785081</v>
      </c>
      <c r="AB36" s="42">
        <f>-'[4]Table 6-3'!AD23-(SUM('[4]Table 6-3'!AD27:AD28,'[4]Table 6-3'!AD30))</f>
        <v>-389.61043557785081</v>
      </c>
      <c r="AC36" s="42">
        <f>-'[4]Table 6-3'!AE23-(SUM('[4]Table 6-3'!AE27:AE28,'[4]Table 6-3'!AE30))</f>
        <v>-389.61043557785081</v>
      </c>
      <c r="AD36" s="42">
        <f>-'[4]Table 6-3'!AF23-(SUM('[4]Table 6-3'!AF27:AF28,'[4]Table 6-3'!AF30))</f>
        <v>-389.61043557785081</v>
      </c>
      <c r="AE36" s="42">
        <f>-'[4]Table 6-3'!AG23-(SUM('[4]Table 6-3'!AG27:AG28,'[4]Table 6-3'!AG30))</f>
        <v>-389.61043557785081</v>
      </c>
      <c r="AF36" s="42">
        <f>-'[4]Table 6-3'!AH23-(SUM('[4]Table 6-3'!AH27:AH28,'[4]Table 6-3'!AH30))</f>
        <v>-389.61043557785081</v>
      </c>
    </row>
    <row r="38" spans="1:32" x14ac:dyDescent="0.25">
      <c r="A38" s="53" t="s">
        <v>84</v>
      </c>
      <c r="B38" s="53"/>
      <c r="C38" s="7">
        <v>2021</v>
      </c>
      <c r="D38" s="7">
        <v>2022</v>
      </c>
      <c r="E38" s="7">
        <v>2023</v>
      </c>
      <c r="F38" s="7">
        <v>2024</v>
      </c>
      <c r="G38" s="7">
        <v>2025</v>
      </c>
      <c r="H38" s="7">
        <v>2026</v>
      </c>
      <c r="I38" s="7">
        <v>2027</v>
      </c>
      <c r="J38" s="7">
        <v>2028</v>
      </c>
      <c r="K38" s="7">
        <v>2029</v>
      </c>
      <c r="L38" s="7">
        <v>2030</v>
      </c>
      <c r="M38" s="7">
        <v>2031</v>
      </c>
      <c r="N38" s="7">
        <v>2032</v>
      </c>
      <c r="O38" s="7">
        <v>2033</v>
      </c>
      <c r="P38" s="7">
        <v>2034</v>
      </c>
      <c r="Q38" s="7">
        <v>2035</v>
      </c>
      <c r="R38" s="7">
        <v>2036</v>
      </c>
      <c r="S38" s="7">
        <v>2037</v>
      </c>
      <c r="T38" s="7">
        <v>2038</v>
      </c>
      <c r="U38" s="7">
        <v>2039</v>
      </c>
      <c r="V38" s="7">
        <v>2040</v>
      </c>
      <c r="W38" s="7">
        <v>2041</v>
      </c>
      <c r="X38" s="7">
        <v>2042</v>
      </c>
      <c r="Y38" s="7">
        <v>2043</v>
      </c>
      <c r="Z38" s="7">
        <v>2044</v>
      </c>
      <c r="AA38" s="7">
        <v>2045</v>
      </c>
      <c r="AB38" s="7">
        <v>2046</v>
      </c>
      <c r="AC38" s="7">
        <v>2047</v>
      </c>
      <c r="AD38" s="7">
        <v>2048</v>
      </c>
      <c r="AE38" s="7">
        <v>2049</v>
      </c>
      <c r="AF38" s="7">
        <v>2050</v>
      </c>
    </row>
    <row r="39" spans="1:32" x14ac:dyDescent="0.25">
      <c r="A39" s="12" t="s">
        <v>38</v>
      </c>
      <c r="B39" s="12"/>
      <c r="C39" s="42">
        <f>'[2]Table 6-3'!E34</f>
        <v>1800</v>
      </c>
      <c r="D39" s="42">
        <f>'[2]Table 6-3'!F34</f>
        <v>0</v>
      </c>
      <c r="E39" s="42">
        <f>'[2]Table 6-3'!G34</f>
        <v>0</v>
      </c>
      <c r="F39" s="42">
        <f>'[2]Table 6-3'!H34</f>
        <v>0</v>
      </c>
      <c r="G39" s="42">
        <f>'[2]Table 6-3'!I34</f>
        <v>0</v>
      </c>
      <c r="H39" s="42">
        <f>'[2]Table 6-3'!J34</f>
        <v>0</v>
      </c>
      <c r="I39" s="42">
        <f>'[2]Table 6-3'!K34</f>
        <v>0</v>
      </c>
      <c r="J39" s="42">
        <f>'[2]Table 6-3'!L34</f>
        <v>0</v>
      </c>
      <c r="K39" s="42">
        <f>'[2]Table 6-3'!M34</f>
        <v>0</v>
      </c>
      <c r="L39" s="42">
        <f>'[2]Table 6-3'!N34</f>
        <v>0</v>
      </c>
      <c r="M39" s="42">
        <f>'[2]Table 6-3'!O34</f>
        <v>0</v>
      </c>
      <c r="N39" s="42">
        <f>'[2]Table 6-3'!P34</f>
        <v>0</v>
      </c>
      <c r="O39" s="42">
        <f>'[2]Table 6-3'!Q34</f>
        <v>0</v>
      </c>
      <c r="P39" s="42">
        <f>'[2]Table 6-3'!R34</f>
        <v>0</v>
      </c>
      <c r="Q39" s="42">
        <f>'[2]Table 6-3'!S34</f>
        <v>0</v>
      </c>
      <c r="R39" s="42">
        <f>'[2]Table 6-3'!T34</f>
        <v>0</v>
      </c>
      <c r="S39" s="42">
        <f>'[2]Table 6-3'!U34</f>
        <v>0</v>
      </c>
      <c r="T39" s="42">
        <f>'[2]Table 6-3'!V34</f>
        <v>0</v>
      </c>
      <c r="U39" s="42">
        <f>'[2]Table 6-3'!W34</f>
        <v>0</v>
      </c>
      <c r="V39" s="42">
        <f>'[2]Table 6-3'!X34</f>
        <v>0</v>
      </c>
      <c r="W39" s="42">
        <f>'[2]Table 6-3'!Y34</f>
        <v>0</v>
      </c>
      <c r="X39" s="42">
        <f>'[2]Table 6-3'!Z34</f>
        <v>0</v>
      </c>
      <c r="Y39" s="42">
        <f>'[2]Table 6-3'!AA34</f>
        <v>0</v>
      </c>
      <c r="Z39" s="42">
        <f>'[2]Table 6-3'!AB34</f>
        <v>0</v>
      </c>
      <c r="AA39" s="42">
        <f>'[2]Table 6-3'!AC34</f>
        <v>0</v>
      </c>
      <c r="AB39" s="42">
        <f>'[2]Table 6-3'!AD34</f>
        <v>0</v>
      </c>
      <c r="AC39" s="42">
        <f>'[2]Table 6-3'!AE34</f>
        <v>0</v>
      </c>
      <c r="AD39" s="42">
        <f>'[2]Table 6-3'!AF34</f>
        <v>0</v>
      </c>
      <c r="AE39" s="42">
        <f>'[2]Table 6-3'!AG34</f>
        <v>0</v>
      </c>
      <c r="AF39" s="42">
        <f>'[2]Table 6-3'!AH34</f>
        <v>0</v>
      </c>
    </row>
    <row r="40" spans="1:32" x14ac:dyDescent="0.25">
      <c r="A40" s="12" t="s">
        <v>39</v>
      </c>
      <c r="B40" s="12"/>
      <c r="C40" s="42">
        <f>'[2]Table 6-3'!E35</f>
        <v>0</v>
      </c>
      <c r="D40" s="42">
        <f>'[2]Table 6-3'!F35</f>
        <v>0</v>
      </c>
      <c r="E40" s="42">
        <f>'[2]Table 6-3'!G35</f>
        <v>0</v>
      </c>
      <c r="F40" s="42">
        <f>'[2]Table 6-3'!H35</f>
        <v>0</v>
      </c>
      <c r="G40" s="42">
        <f>'[2]Table 6-3'!I35</f>
        <v>0</v>
      </c>
      <c r="H40" s="42">
        <f>'[2]Table 6-3'!J35</f>
        <v>0</v>
      </c>
      <c r="I40" s="42">
        <f>'[2]Table 6-3'!K35</f>
        <v>0</v>
      </c>
      <c r="J40" s="42">
        <f>'[2]Table 6-3'!L35</f>
        <v>61.023969484063109</v>
      </c>
      <c r="K40" s="42">
        <f>'[2]Table 6-3'!M35</f>
        <v>315.36332429346203</v>
      </c>
      <c r="L40" s="42">
        <f>'[2]Table 6-3'!N35</f>
        <v>380.95288758380423</v>
      </c>
      <c r="M40" s="42">
        <f>'[2]Table 6-3'!O35</f>
        <v>409.83527440055059</v>
      </c>
      <c r="N40" s="42">
        <f>'[2]Table 6-3'!P35</f>
        <v>442.15393747139234</v>
      </c>
      <c r="O40" s="42">
        <f>'[2]Table 6-3'!Q35</f>
        <v>476.00700747335787</v>
      </c>
      <c r="P40" s="42">
        <f>'[2]Table 6-3'!R35</f>
        <v>511.82841927273415</v>
      </c>
      <c r="Q40" s="42">
        <f>'[2]Table 6-3'!S35</f>
        <v>636.97121533028724</v>
      </c>
      <c r="R40" s="42">
        <f>'[2]Table 6-3'!T35</f>
        <v>677.51293559638714</v>
      </c>
      <c r="S40" s="42">
        <f>'[2]Table 6-3'!U35</f>
        <v>720.92528506957899</v>
      </c>
      <c r="T40" s="42">
        <f>'[2]Table 6-3'!V35</f>
        <v>766.84181878535878</v>
      </c>
      <c r="U40" s="42">
        <f>'[2]Table 6-3'!W35</f>
        <v>815.37519783007747</v>
      </c>
      <c r="V40" s="42">
        <f>'[2]Table 6-3'!X35</f>
        <v>774.69925330018896</v>
      </c>
      <c r="W40" s="42">
        <f>'[2]Table 6-3'!Y35</f>
        <v>232.53480639179492</v>
      </c>
      <c r="X40" s="42">
        <f>'[2]Table 6-3'!Z35</f>
        <v>246.52315463095229</v>
      </c>
      <c r="Y40" s="42">
        <f>'[2]Table 6-3'!AA35</f>
        <v>121.81431308600907</v>
      </c>
      <c r="Z40" s="42">
        <f>'[2]Table 6-3'!AB35</f>
        <v>0</v>
      </c>
      <c r="AA40" s="42">
        <f>'[2]Table 6-3'!AC35</f>
        <v>0</v>
      </c>
      <c r="AB40" s="42">
        <f>'[2]Table 6-3'!AD35</f>
        <v>0</v>
      </c>
      <c r="AC40" s="42">
        <f>'[2]Table 6-3'!AE35</f>
        <v>0</v>
      </c>
      <c r="AD40" s="42">
        <f>'[2]Table 6-3'!AF35</f>
        <v>0</v>
      </c>
      <c r="AE40" s="42">
        <f>'[2]Table 6-3'!AG35</f>
        <v>0</v>
      </c>
      <c r="AF40" s="42">
        <f>'[2]Table 6-3'!AH35</f>
        <v>0</v>
      </c>
    </row>
    <row r="41" spans="1:32" x14ac:dyDescent="0.25">
      <c r="A41" s="12" t="s">
        <v>58</v>
      </c>
      <c r="B41" s="12"/>
      <c r="C41" s="42">
        <f>'[2]Table 6-3'!E36</f>
        <v>-186.80213313463253</v>
      </c>
      <c r="D41" s="42">
        <f>'[2]Table 6-3'!F36</f>
        <v>-300.11503539494515</v>
      </c>
      <c r="E41" s="42">
        <f>'[2]Table 6-3'!G36</f>
        <v>-300.11503539494515</v>
      </c>
      <c r="F41" s="42">
        <f>'[2]Table 6-3'!H36</f>
        <v>-389.61043557785081</v>
      </c>
      <c r="G41" s="42">
        <f>'[2]Table 6-3'!I36</f>
        <v>-389.61043557785081</v>
      </c>
      <c r="H41" s="42">
        <f>'[2]Table 6-3'!J36</f>
        <v>-389.61043557785081</v>
      </c>
      <c r="I41" s="42">
        <f>'[2]Table 6-3'!K36</f>
        <v>-5.6118637327933376</v>
      </c>
      <c r="J41" s="42">
        <f>'[2]Table 6-3'!L36</f>
        <v>1.5265566588595902E-16</v>
      </c>
      <c r="K41" s="42">
        <f>'[2]Table 6-3'!M36</f>
        <v>-66.264167057303112</v>
      </c>
      <c r="L41" s="42">
        <f>'[2]Table 6-3'!N36</f>
        <v>-325.05768588326549</v>
      </c>
      <c r="M41" s="42">
        <f>'[2]Table 6-3'!O36</f>
        <v>-389.61043557785081</v>
      </c>
      <c r="N41" s="42">
        <f>'[2]Table 6-3'!P36</f>
        <v>-389.61043557785081</v>
      </c>
      <c r="O41" s="42">
        <f>'[2]Table 6-3'!Q36</f>
        <v>-389.61043557785081</v>
      </c>
      <c r="P41" s="42">
        <f>'[2]Table 6-3'!R36</f>
        <v>-389.61043557785081</v>
      </c>
      <c r="Q41" s="42">
        <f>'[2]Table 6-3'!S36</f>
        <v>-389.61043557785081</v>
      </c>
      <c r="R41" s="42">
        <f>'[2]Table 6-3'!T36</f>
        <v>-389.61043557785081</v>
      </c>
      <c r="S41" s="42">
        <f>'[2]Table 6-3'!U36</f>
        <v>-389.61043557785081</v>
      </c>
      <c r="T41" s="42">
        <f>'[2]Table 6-3'!V36</f>
        <v>-389.61043557785081</v>
      </c>
      <c r="U41" s="42">
        <f>'[2]Table 6-3'!W36</f>
        <v>-389.61043557785081</v>
      </c>
      <c r="V41" s="42">
        <f>'[2]Table 6-3'!X36</f>
        <v>-389.61043557785081</v>
      </c>
      <c r="W41" s="42">
        <f>'[2]Table 6-3'!Y36</f>
        <v>-389.61043557785081</v>
      </c>
      <c r="X41" s="42">
        <f>'[2]Table 6-3'!Z36</f>
        <v>-389.61043557785081</v>
      </c>
      <c r="Y41" s="42">
        <f>'[2]Table 6-3'!AA36</f>
        <v>-389.61043557785081</v>
      </c>
      <c r="Z41" s="42">
        <f>'[2]Table 6-3'!AB36</f>
        <v>-389.61043557785081</v>
      </c>
      <c r="AA41" s="42">
        <f>'[2]Table 6-3'!AC36</f>
        <v>-389.61043557785081</v>
      </c>
      <c r="AB41" s="42">
        <f>'[2]Table 6-3'!AD36</f>
        <v>-389.61043557785081</v>
      </c>
      <c r="AC41" s="42">
        <f>'[2]Table 6-3'!AE36</f>
        <v>-389.61043557785081</v>
      </c>
      <c r="AD41" s="42">
        <f>'[2]Table 6-3'!AF36</f>
        <v>-389.61043557785081</v>
      </c>
      <c r="AE41" s="42">
        <f>'[2]Table 6-3'!AG36</f>
        <v>-389.61043557785081</v>
      </c>
      <c r="AF41" s="42">
        <f>'[2]Table 6-3'!AH36</f>
        <v>-389.61043557785081</v>
      </c>
    </row>
    <row r="42" spans="1:32" x14ac:dyDescent="0.25">
      <c r="A42" s="12" t="s">
        <v>47</v>
      </c>
      <c r="B42" s="12"/>
      <c r="C42" s="42">
        <f>'[2]Table 6-3'!E37</f>
        <v>36.143010470485827</v>
      </c>
      <c r="D42" s="42">
        <f>'[2]Table 6-3'!F37</f>
        <v>42.336535045672548</v>
      </c>
      <c r="E42" s="42">
        <f>'[2]Table 6-3'!G37</f>
        <v>35.057425033613079</v>
      </c>
      <c r="F42" s="42">
        <f>'[2]Table 6-3'!H37</f>
        <v>26.309189885799977</v>
      </c>
      <c r="G42" s="42">
        <f>'[2]Table 6-3'!I37</f>
        <v>16.050344670518058</v>
      </c>
      <c r="H42" s="42">
        <f>'[2]Table 6-3'!J37</f>
        <v>5.5018117473103514</v>
      </c>
      <c r="I42" s="42">
        <f>'[2]Table 6-3'!K37</f>
        <v>7.7057537468934914E-2</v>
      </c>
      <c r="J42" s="42">
        <f>'[2]Table 6-3'!L37</f>
        <v>0</v>
      </c>
      <c r="K42" s="42">
        <f>'[2]Table 6-3'!M37</f>
        <v>5.2401975732400023</v>
      </c>
      <c r="L42" s="42">
        <f>'[2]Table 6-3'!N37</f>
        <v>9.6943615898034885</v>
      </c>
      <c r="M42" s="42">
        <f>'[2]Table 6-3'!O37</f>
        <v>11.042842547615777</v>
      </c>
      <c r="N42" s="42">
        <f>'[2]Table 6-3'!P37</f>
        <v>12.382079311024908</v>
      </c>
      <c r="O42" s="42">
        <f>'[2]Table 6-3'!Q37</f>
        <v>14.693406895648083</v>
      </c>
      <c r="P42" s="42">
        <f>'[2]Table 6-3'!R37</f>
        <v>18.053730096385848</v>
      </c>
      <c r="Q42" s="42">
        <f>'[2]Table 6-3'!S37</f>
        <v>23.781582978321357</v>
      </c>
      <c r="R42" s="42">
        <f>'[2]Table 6-3'!T37</f>
        <v>32.010465159420001</v>
      </c>
      <c r="S42" s="42">
        <f>'[2]Table 6-3'!U37</f>
        <v>41.65705437571954</v>
      </c>
      <c r="T42" s="42">
        <f>'[2]Table 6-3'!V37</f>
        <v>52.837270204030574</v>
      </c>
      <c r="U42" s="42">
        <f>'[2]Table 6-3'!W37</f>
        <v>65.66672238527002</v>
      </c>
      <c r="V42" s="42">
        <f>'[2]Table 6-3'!X37</f>
        <v>78.969389201474826</v>
      </c>
      <c r="W42" s="42">
        <f>'[2]Table 6-3'!Y37</f>
        <v>84.418615616623654</v>
      </c>
      <c r="X42" s="42">
        <f>'[2]Table 6-3'!Z37</f>
        <v>82.564438362073446</v>
      </c>
      <c r="Y42" s="42">
        <f>'[2]Table 6-3'!AA37</f>
        <v>79.094648923673191</v>
      </c>
      <c r="Z42" s="42">
        <f>'[2]Table 6-3'!AB37</f>
        <v>72.046238462456003</v>
      </c>
      <c r="AA42" s="42">
        <f>'[2]Table 6-3'!AC37</f>
        <v>63.078909055378809</v>
      </c>
      <c r="AB42" s="42">
        <f>'[2]Table 6-3'!AD37</f>
        <v>53.858361566964135</v>
      </c>
      <c r="AC42" s="42">
        <f>'[2]Table 6-3'!AE37</f>
        <v>44.37744566361706</v>
      </c>
      <c r="AD42" s="42">
        <f>'[2]Table 6-3'!AF37</f>
        <v>34.628809101712207</v>
      </c>
      <c r="AE42" s="42">
        <f>'[2]Table 6-3'!AG37</f>
        <v>24.604892026089008</v>
      </c>
      <c r="AF42" s="42">
        <f>'[2]Table 6-3'!AH37</f>
        <v>14.297921107548888</v>
      </c>
    </row>
    <row r="43" spans="1:32" x14ac:dyDescent="0.25">
      <c r="A43" s="12" t="s">
        <v>54</v>
      </c>
      <c r="B43" s="12"/>
      <c r="C43" s="42">
        <f>-'[2]Table 6-3'!E23-SUM('[2]Table 6-3'!E27:E28,'[2]Table 6-3'!E30)</f>
        <v>-186.80213313463253</v>
      </c>
      <c r="D43" s="42">
        <f>-'[2]Table 6-3'!F23-SUM('[2]Table 6-3'!F27:F28,'[2]Table 6-3'!F30)</f>
        <v>-300.11503539494515</v>
      </c>
      <c r="E43" s="42">
        <f>-'[2]Table 6-3'!G23-SUM('[2]Table 6-3'!G27:G28,'[2]Table 6-3'!G30)</f>
        <v>-300.11503539494515</v>
      </c>
      <c r="F43" s="42">
        <f>-'[2]Table 6-3'!H23-SUM('[2]Table 6-3'!H27:H28,'[2]Table 6-3'!H30)</f>
        <v>-389.61043557785081</v>
      </c>
      <c r="G43" s="42">
        <f>-'[2]Table 6-3'!I23-SUM('[2]Table 6-3'!I27:I28,'[2]Table 6-3'!I30)</f>
        <v>-389.61043557785081</v>
      </c>
      <c r="H43" s="42">
        <f>-'[2]Table 6-3'!J23-SUM('[2]Table 6-3'!J27:J28,'[2]Table 6-3'!J30)</f>
        <v>-389.61043557785081</v>
      </c>
      <c r="I43" s="42">
        <f>-'[2]Table 6-3'!K23-SUM('[2]Table 6-3'!K27:K28,'[2]Table 6-3'!K30)</f>
        <v>-389.61043557785081</v>
      </c>
      <c r="J43" s="42">
        <f>-'[2]Table 6-3'!L23-SUM('[2]Table 6-3'!L27:L28,'[2]Table 6-3'!L30)</f>
        <v>-389.61043557785081</v>
      </c>
      <c r="K43" s="42">
        <f>-'[2]Table 6-3'!M23-SUM('[2]Table 6-3'!M27:M28,'[2]Table 6-3'!M30)</f>
        <v>-389.61043557785081</v>
      </c>
      <c r="L43" s="42">
        <f>-'[2]Table 6-3'!N23-SUM('[2]Table 6-3'!N27:N28,'[2]Table 6-3'!N30)</f>
        <v>-389.61043557785081</v>
      </c>
      <c r="M43" s="42">
        <f>-'[2]Table 6-3'!O23-SUM('[2]Table 6-3'!O27:O28,'[2]Table 6-3'!O30)</f>
        <v>-389.61043557785081</v>
      </c>
      <c r="N43" s="42">
        <f>-'[2]Table 6-3'!P23-SUM('[2]Table 6-3'!P27:P28,'[2]Table 6-3'!P30)</f>
        <v>-389.61043557785081</v>
      </c>
      <c r="O43" s="42">
        <f>-'[2]Table 6-3'!Q23-SUM('[2]Table 6-3'!Q27:Q28,'[2]Table 6-3'!Q30)</f>
        <v>-389.61043557785081</v>
      </c>
      <c r="P43" s="42">
        <f>-'[2]Table 6-3'!R23-SUM('[2]Table 6-3'!R27:R28,'[2]Table 6-3'!R30)</f>
        <v>-389.61043557785081</v>
      </c>
      <c r="Q43" s="42">
        <f>-'[2]Table 6-3'!S23-SUM('[2]Table 6-3'!S27:S28,'[2]Table 6-3'!S30)</f>
        <v>-389.61043557785081</v>
      </c>
      <c r="R43" s="42">
        <f>-'[2]Table 6-3'!T23-SUM('[2]Table 6-3'!T27:T28,'[2]Table 6-3'!T30)</f>
        <v>-389.61043557785081</v>
      </c>
      <c r="S43" s="42">
        <f>-'[2]Table 6-3'!U23-SUM('[2]Table 6-3'!U27:U28,'[2]Table 6-3'!U30)</f>
        <v>-389.61043557785081</v>
      </c>
      <c r="T43" s="42">
        <f>-'[2]Table 6-3'!V23-SUM('[2]Table 6-3'!V27:V28,'[2]Table 6-3'!V30)</f>
        <v>-389.61043557785081</v>
      </c>
      <c r="U43" s="42">
        <f>-'[2]Table 6-3'!W23-SUM('[2]Table 6-3'!W27:W28,'[2]Table 6-3'!W30)</f>
        <v>-389.61043557785081</v>
      </c>
      <c r="V43" s="42">
        <f>-'[2]Table 6-3'!X23-SUM('[2]Table 6-3'!X27:X28,'[2]Table 6-3'!X30)</f>
        <v>-389.61043557785081</v>
      </c>
      <c r="W43" s="42">
        <f>-'[2]Table 6-3'!Y23-SUM('[2]Table 6-3'!Y27:Y28,'[2]Table 6-3'!Y30)</f>
        <v>-389.61043557785081</v>
      </c>
      <c r="X43" s="42">
        <f>-'[2]Table 6-3'!Z23-SUM('[2]Table 6-3'!Z27:Z28,'[2]Table 6-3'!Z30)</f>
        <v>-389.61043557785081</v>
      </c>
      <c r="Y43" s="42">
        <f>-'[2]Table 6-3'!AA23-SUM('[2]Table 6-3'!AA27:AA28,'[2]Table 6-3'!AA30)</f>
        <v>-389.61043557785081</v>
      </c>
      <c r="Z43" s="42">
        <f>-'[2]Table 6-3'!AB23-SUM('[2]Table 6-3'!AB27:AB28,'[2]Table 6-3'!AB30)</f>
        <v>-389.61043557785081</v>
      </c>
      <c r="AA43" s="42">
        <f>-'[2]Table 6-3'!AC23-SUM('[2]Table 6-3'!AC27:AC28,'[2]Table 6-3'!AC30)</f>
        <v>-389.61043557785081</v>
      </c>
      <c r="AB43" s="42">
        <f>-'[2]Table 6-3'!AD23-SUM('[2]Table 6-3'!AD27:AD28,'[2]Table 6-3'!AD30)</f>
        <v>-389.61043557785081</v>
      </c>
      <c r="AC43" s="42">
        <f>-'[2]Table 6-3'!AE23-SUM('[2]Table 6-3'!AE27:AE28,'[2]Table 6-3'!AE30)</f>
        <v>-389.61043557785081</v>
      </c>
      <c r="AD43" s="42">
        <f>-'[2]Table 6-3'!AF23-SUM('[2]Table 6-3'!AF27:AF28,'[2]Table 6-3'!AF30)</f>
        <v>-389.61043557785081</v>
      </c>
      <c r="AE43" s="42">
        <f>-'[2]Table 6-3'!AG23-SUM('[2]Table 6-3'!AG27:AG28,'[2]Table 6-3'!AG30)</f>
        <v>-389.61043557785081</v>
      </c>
      <c r="AF43" s="42">
        <f>-'[2]Table 6-3'!AH23-SUM('[2]Table 6-3'!AH27:AH28,'[2]Table 6-3'!AH30)</f>
        <v>-389.61043557785081</v>
      </c>
    </row>
    <row r="44" spans="1:32" x14ac:dyDescent="0.25">
      <c r="A44" s="12"/>
      <c r="B44" s="1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</row>
    <row r="45" spans="1:32" x14ac:dyDescent="0.25">
      <c r="A45" s="53" t="s">
        <v>85</v>
      </c>
      <c r="B45" s="53"/>
      <c r="C45" s="7">
        <v>2021</v>
      </c>
      <c r="D45" s="7">
        <v>2022</v>
      </c>
      <c r="E45" s="7">
        <v>2023</v>
      </c>
      <c r="F45" s="7">
        <v>2024</v>
      </c>
      <c r="G45" s="7">
        <v>2025</v>
      </c>
      <c r="H45" s="7">
        <v>2026</v>
      </c>
      <c r="I45" s="7">
        <v>2027</v>
      </c>
      <c r="J45" s="7">
        <v>2028</v>
      </c>
      <c r="K45" s="7">
        <v>2029</v>
      </c>
      <c r="L45" s="7">
        <v>2030</v>
      </c>
      <c r="M45" s="7">
        <v>2031</v>
      </c>
      <c r="N45" s="7">
        <v>2032</v>
      </c>
      <c r="O45" s="7">
        <v>2033</v>
      </c>
      <c r="P45" s="7">
        <v>2034</v>
      </c>
      <c r="Q45" s="7">
        <v>2035</v>
      </c>
      <c r="R45" s="7">
        <v>2036</v>
      </c>
      <c r="S45" s="7">
        <v>2037</v>
      </c>
      <c r="T45" s="7">
        <v>2038</v>
      </c>
      <c r="U45" s="7">
        <v>2039</v>
      </c>
      <c r="V45" s="7">
        <v>2040</v>
      </c>
      <c r="W45" s="7">
        <v>2041</v>
      </c>
      <c r="X45" s="7">
        <v>2042</v>
      </c>
      <c r="Y45" s="7">
        <v>2043</v>
      </c>
      <c r="Z45" s="7">
        <v>2044</v>
      </c>
      <c r="AA45" s="7">
        <v>2045</v>
      </c>
      <c r="AB45" s="7">
        <v>2046</v>
      </c>
      <c r="AC45" s="7">
        <v>2047</v>
      </c>
      <c r="AD45" s="7">
        <v>2048</v>
      </c>
      <c r="AE45" s="7">
        <v>2049</v>
      </c>
      <c r="AF45" s="7">
        <v>2050</v>
      </c>
    </row>
    <row r="46" spans="1:32" x14ac:dyDescent="0.25">
      <c r="A46" s="12" t="s">
        <v>38</v>
      </c>
      <c r="B46" s="12"/>
      <c r="C46" s="42">
        <f>'[3]Table 6-3'!E34</f>
        <v>1800</v>
      </c>
      <c r="D46" s="42">
        <f>'[3]Table 6-3'!F34</f>
        <v>0</v>
      </c>
      <c r="E46" s="42">
        <f>'[3]Table 6-3'!G34</f>
        <v>0</v>
      </c>
      <c r="F46" s="42">
        <f>'[3]Table 6-3'!H34</f>
        <v>0</v>
      </c>
      <c r="G46" s="42">
        <f>'[3]Table 6-3'!I34</f>
        <v>0</v>
      </c>
      <c r="H46" s="42">
        <f>'[3]Table 6-3'!J34</f>
        <v>0</v>
      </c>
      <c r="I46" s="42">
        <f>'[3]Table 6-3'!K34</f>
        <v>0</v>
      </c>
      <c r="J46" s="42">
        <f>'[3]Table 6-3'!L34</f>
        <v>0</v>
      </c>
      <c r="K46" s="42">
        <f>'[3]Table 6-3'!M34</f>
        <v>0</v>
      </c>
      <c r="L46" s="42">
        <f>'[3]Table 6-3'!N34</f>
        <v>0</v>
      </c>
      <c r="M46" s="42">
        <f>'[3]Table 6-3'!O34</f>
        <v>0</v>
      </c>
      <c r="N46" s="42">
        <f>'[3]Table 6-3'!P34</f>
        <v>0</v>
      </c>
      <c r="O46" s="42">
        <f>'[3]Table 6-3'!Q34</f>
        <v>0</v>
      </c>
      <c r="P46" s="42">
        <f>'[3]Table 6-3'!R34</f>
        <v>0</v>
      </c>
      <c r="Q46" s="42">
        <f>'[3]Table 6-3'!S34</f>
        <v>0</v>
      </c>
      <c r="R46" s="42">
        <f>'[3]Table 6-3'!T34</f>
        <v>0</v>
      </c>
      <c r="S46" s="42">
        <f>'[3]Table 6-3'!U34</f>
        <v>0</v>
      </c>
      <c r="T46" s="42">
        <f>'[3]Table 6-3'!V34</f>
        <v>0</v>
      </c>
      <c r="U46" s="42">
        <f>'[3]Table 6-3'!W34</f>
        <v>0</v>
      </c>
      <c r="V46" s="42">
        <f>'[3]Table 6-3'!X34</f>
        <v>0</v>
      </c>
      <c r="W46" s="42">
        <f>'[3]Table 6-3'!Y34</f>
        <v>0</v>
      </c>
      <c r="X46" s="42">
        <f>'[3]Table 6-3'!Z34</f>
        <v>0</v>
      </c>
      <c r="Y46" s="42">
        <f>'[3]Table 6-3'!AA34</f>
        <v>0</v>
      </c>
      <c r="Z46" s="42">
        <f>'[3]Table 6-3'!AB34</f>
        <v>0</v>
      </c>
      <c r="AA46" s="42">
        <f>'[3]Table 6-3'!AC34</f>
        <v>0</v>
      </c>
      <c r="AB46" s="42">
        <f>'[3]Table 6-3'!AD34</f>
        <v>0</v>
      </c>
      <c r="AC46" s="42">
        <f>'[3]Table 6-3'!AE34</f>
        <v>0</v>
      </c>
      <c r="AD46" s="42">
        <f>'[3]Table 6-3'!AF34</f>
        <v>0</v>
      </c>
      <c r="AE46" s="42">
        <f>'[3]Table 6-3'!AG34</f>
        <v>0</v>
      </c>
      <c r="AF46" s="42">
        <f>'[3]Table 6-3'!AH34</f>
        <v>0</v>
      </c>
    </row>
    <row r="47" spans="1:32" x14ac:dyDescent="0.25">
      <c r="A47" s="12" t="s">
        <v>39</v>
      </c>
      <c r="B47" s="12"/>
      <c r="C47" s="42">
        <f>'[3]Table 6-3'!E35</f>
        <v>0</v>
      </c>
      <c r="D47" s="42">
        <f>'[3]Table 6-3'!F35</f>
        <v>0</v>
      </c>
      <c r="E47" s="42">
        <f>'[3]Table 6-3'!G35</f>
        <v>0</v>
      </c>
      <c r="F47" s="42">
        <f>'[3]Table 6-3'!H35</f>
        <v>0</v>
      </c>
      <c r="G47" s="42">
        <f>'[3]Table 6-3'!I35</f>
        <v>0</v>
      </c>
      <c r="H47" s="42">
        <f>'[3]Table 6-3'!J35</f>
        <v>0</v>
      </c>
      <c r="I47" s="42">
        <f>'[3]Table 6-3'!K35</f>
        <v>0</v>
      </c>
      <c r="J47" s="42">
        <f>'[3]Table 6-3'!L35</f>
        <v>0</v>
      </c>
      <c r="K47" s="42">
        <f>'[3]Table 6-3'!M35</f>
        <v>0</v>
      </c>
      <c r="L47" s="42">
        <f>'[3]Table 6-3'!N35</f>
        <v>0</v>
      </c>
      <c r="M47" s="42">
        <f>'[3]Table 6-3'!O35</f>
        <v>162.37455883145881</v>
      </c>
      <c r="N47" s="42">
        <f>'[3]Table 6-3'!P35</f>
        <v>268.51265019782244</v>
      </c>
      <c r="O47" s="42">
        <f>'[3]Table 6-3'!Q35</f>
        <v>295.58833584864846</v>
      </c>
      <c r="P47" s="42">
        <f>'[3]Table 6-3'!R35</f>
        <v>322.33855647142286</v>
      </c>
      <c r="Q47" s="42">
        <f>'[3]Table 6-3'!S35</f>
        <v>437.17767063782696</v>
      </c>
      <c r="R47" s="42">
        <f>'[3]Table 6-3'!T35</f>
        <v>466.52955290332011</v>
      </c>
      <c r="S47" s="42">
        <f>'[3]Table 6-3'!U35</f>
        <v>497.67080448682105</v>
      </c>
      <c r="T47" s="42">
        <f>'[3]Table 6-3'!V35</f>
        <v>530.33181073847697</v>
      </c>
      <c r="U47" s="42">
        <f>'[3]Table 6-3'!W35</f>
        <v>564.86810655462136</v>
      </c>
      <c r="V47" s="42">
        <f>'[3]Table 6-3'!X35</f>
        <v>601.38119830263656</v>
      </c>
      <c r="W47" s="42">
        <f>'[3]Table 6-3'!Y35</f>
        <v>639.9793660325854</v>
      </c>
      <c r="X47" s="42">
        <f>'[3]Table 6-3'!Z35</f>
        <v>680.41268777166192</v>
      </c>
      <c r="Y47" s="42">
        <f>'[3]Table 6-3'!AA35</f>
        <v>722.83153747965684</v>
      </c>
      <c r="Z47" s="42">
        <f>'[3]Table 6-3'!AB35</f>
        <v>534.26601138910064</v>
      </c>
      <c r="AA47" s="42">
        <f>'[3]Table 6-3'!AC35</f>
        <v>189.78282214082799</v>
      </c>
      <c r="AB47" s="42">
        <f>'[3]Table 6-3'!AD35</f>
        <v>200.69591816093271</v>
      </c>
      <c r="AC47" s="42">
        <f>'[3]Table 6-3'!AE35</f>
        <v>211.56848892254726</v>
      </c>
      <c r="AD47" s="42">
        <f>'[3]Table 6-3'!AF35</f>
        <v>223.05330123620524</v>
      </c>
      <c r="AE47" s="42">
        <f>'[3]Table 6-3'!AG35</f>
        <v>40.999421893424717</v>
      </c>
      <c r="AF47" s="42">
        <f>'[3]Table 6-3'!AH35</f>
        <v>0</v>
      </c>
    </row>
    <row r="48" spans="1:32" x14ac:dyDescent="0.25">
      <c r="A48" s="12" t="s">
        <v>58</v>
      </c>
      <c r="B48" s="12"/>
      <c r="C48" s="42">
        <f>'[3]Table 6-3'!E36</f>
        <v>-186.80213313463253</v>
      </c>
      <c r="D48" s="42">
        <f>'[3]Table 6-3'!F36</f>
        <v>-300.11503539494515</v>
      </c>
      <c r="E48" s="42">
        <f>'[3]Table 6-3'!G36</f>
        <v>-300.11503539494515</v>
      </c>
      <c r="F48" s="42">
        <f>'[3]Table 6-3'!H36</f>
        <v>-389.61043557785081</v>
      </c>
      <c r="G48" s="42">
        <f>'[3]Table 6-3'!I36</f>
        <v>-389.61043557785081</v>
      </c>
      <c r="H48" s="42">
        <f>'[3]Table 6-3'!J36</f>
        <v>-389.61043557785081</v>
      </c>
      <c r="I48" s="42">
        <f>'[3]Table 6-3'!K36</f>
        <v>-5.6118637327933376</v>
      </c>
      <c r="J48" s="42">
        <f>'[3]Table 6-3'!L36</f>
        <v>1.5265566588595902E-16</v>
      </c>
      <c r="K48" s="42">
        <f>'[3]Table 6-3'!M36</f>
        <v>0</v>
      </c>
      <c r="L48" s="42">
        <f>'[3]Table 6-3'!N36</f>
        <v>0</v>
      </c>
      <c r="M48" s="42">
        <f>'[3]Table 6-3'!O36</f>
        <v>0</v>
      </c>
      <c r="N48" s="42">
        <f>'[3]Table 6-3'!P36</f>
        <v>-168.37352357980129</v>
      </c>
      <c r="O48" s="42">
        <f>'[3]Table 6-3'!Q36</f>
        <v>-276.36626445901544</v>
      </c>
      <c r="P48" s="42">
        <f>'[3]Table 6-3'!R36</f>
        <v>-304.19133349258414</v>
      </c>
      <c r="Q48" s="42">
        <f>'[3]Table 6-3'!S36</f>
        <v>-332.91281111798594</v>
      </c>
      <c r="R48" s="42">
        <f>'[3]Table 6-3'!T36</f>
        <v>-389.61043557785081</v>
      </c>
      <c r="S48" s="42">
        <f>'[3]Table 6-3'!U36</f>
        <v>-389.61043557785081</v>
      </c>
      <c r="T48" s="42">
        <f>'[3]Table 6-3'!V36</f>
        <v>-389.61043557785081</v>
      </c>
      <c r="U48" s="42">
        <f>'[3]Table 6-3'!W36</f>
        <v>-389.61043557785081</v>
      </c>
      <c r="V48" s="42">
        <f>'[3]Table 6-3'!X36</f>
        <v>-389.61043557785081</v>
      </c>
      <c r="W48" s="42">
        <f>'[3]Table 6-3'!Y36</f>
        <v>-389.61043557785081</v>
      </c>
      <c r="X48" s="42">
        <f>'[3]Table 6-3'!Z36</f>
        <v>-389.61043557785081</v>
      </c>
      <c r="Y48" s="42">
        <f>'[3]Table 6-3'!AA36</f>
        <v>-389.61043557785081</v>
      </c>
      <c r="Z48" s="42">
        <f>'[3]Table 6-3'!AB36</f>
        <v>-389.61043557785081</v>
      </c>
      <c r="AA48" s="42">
        <f>'[3]Table 6-3'!AC36</f>
        <v>-389.61043557785081</v>
      </c>
      <c r="AB48" s="42">
        <f>'[3]Table 6-3'!AD36</f>
        <v>-389.61043557785081</v>
      </c>
      <c r="AC48" s="42">
        <f>'[3]Table 6-3'!AE36</f>
        <v>-389.61043557785081</v>
      </c>
      <c r="AD48" s="42">
        <f>'[3]Table 6-3'!AF36</f>
        <v>-389.61043557785081</v>
      </c>
      <c r="AE48" s="42">
        <f>'[3]Table 6-3'!AG36</f>
        <v>-389.61043557785081</v>
      </c>
      <c r="AF48" s="42">
        <f>'[3]Table 6-3'!AH36</f>
        <v>-389.61043557785081</v>
      </c>
    </row>
    <row r="49" spans="1:32" x14ac:dyDescent="0.25">
      <c r="A49" s="12" t="s">
        <v>47</v>
      </c>
      <c r="B49" s="12"/>
      <c r="C49" s="42">
        <f>'[3]Table 6-3'!E37</f>
        <v>36.143010470485827</v>
      </c>
      <c r="D49" s="42">
        <f>'[3]Table 6-3'!F37</f>
        <v>42.336535045672548</v>
      </c>
      <c r="E49" s="42">
        <f>'[3]Table 6-3'!G37</f>
        <v>35.057425033613079</v>
      </c>
      <c r="F49" s="42">
        <f>'[3]Table 6-3'!H37</f>
        <v>26.309189885799977</v>
      </c>
      <c r="G49" s="42">
        <f>'[3]Table 6-3'!I37</f>
        <v>16.050344670518058</v>
      </c>
      <c r="H49" s="42">
        <f>'[3]Table 6-3'!J37</f>
        <v>5.5018117473103514</v>
      </c>
      <c r="I49" s="42">
        <f>'[3]Table 6-3'!K37</f>
        <v>7.7057537468934914E-2</v>
      </c>
      <c r="J49" s="42">
        <f>'[3]Table 6-3'!L37</f>
        <v>0</v>
      </c>
      <c r="K49" s="42">
        <f>'[3]Table 6-3'!M37</f>
        <v>0</v>
      </c>
      <c r="L49" s="42">
        <f>'[3]Table 6-3'!N37</f>
        <v>0</v>
      </c>
      <c r="M49" s="42">
        <f>'[3]Table 6-3'!O37</f>
        <v>0</v>
      </c>
      <c r="N49" s="42">
        <f>'[3]Table 6-3'!P37</f>
        <v>5.9989647483424768</v>
      </c>
      <c r="O49" s="42">
        <f>'[3]Table 6-3'!Q37</f>
        <v>7.8536142611929947</v>
      </c>
      <c r="P49" s="42">
        <f>'[3]Table 6-3'!R37</f>
        <v>8.6029976439356748</v>
      </c>
      <c r="Q49" s="42">
        <f>'[3]Table 6-3'!S37</f>
        <v>10.574254646563066</v>
      </c>
      <c r="R49" s="42">
        <f>'[3]Table 6-3'!T37</f>
        <v>13.430971602437257</v>
      </c>
      <c r="S49" s="42">
        <f>'[3]Table 6-3'!U37</f>
        <v>16.421944604280643</v>
      </c>
      <c r="T49" s="42">
        <f>'[3]Table 6-3'!V37</f>
        <v>20.398195463196409</v>
      </c>
      <c r="U49" s="42">
        <f>'[3]Table 6-3'!W37</f>
        <v>25.435480676022831</v>
      </c>
      <c r="V49" s="42">
        <f>'[3]Table 6-3'!X37</f>
        <v>31.618148870791956</v>
      </c>
      <c r="W49" s="42">
        <f>'[3]Table 6-3'!Y37</f>
        <v>39.035892457685051</v>
      </c>
      <c r="X49" s="42">
        <f>'[3]Table 6-3'!Z37</f>
        <v>47.778936735979215</v>
      </c>
      <c r="Y49" s="42">
        <f>'[3]Table 6-3'!AA37</f>
        <v>57.938649262392708</v>
      </c>
      <c r="Z49" s="42">
        <f>'[3]Table 6-3'!AB37</f>
        <v>66.321816414185761</v>
      </c>
      <c r="AA49" s="42">
        <f>'[3]Table 6-3'!AC37</f>
        <v>67.415631964212963</v>
      </c>
      <c r="AB49" s="42">
        <f>'[3]Table 6-3'!AD37</f>
        <v>63.8306837798144</v>
      </c>
      <c r="AC49" s="42">
        <f>'[3]Table 6-3'!AE37</f>
        <v>60.45209454428575</v>
      </c>
      <c r="AD49" s="42">
        <f>'[3]Table 6-3'!AF37</f>
        <v>57.293763408968822</v>
      </c>
      <c r="AE49" s="42">
        <f>'[3]Table 6-3'!AG37</f>
        <v>51.637996138769161</v>
      </c>
      <c r="AF49" s="42">
        <f>'[3]Table 6-3'!AH37</f>
        <v>42.673249608730778</v>
      </c>
    </row>
    <row r="50" spans="1:32" x14ac:dyDescent="0.25">
      <c r="A50" s="12" t="s">
        <v>54</v>
      </c>
      <c r="B50" s="12"/>
      <c r="C50" s="42">
        <f>-'[3]Table 6-3'!E23-SUM('[3]Table 6-3'!E27:E28,'[3]Table 6-3'!E30)</f>
        <v>-186.80213313463253</v>
      </c>
      <c r="D50" s="42">
        <f>-'[3]Table 6-3'!F23-SUM('[3]Table 6-3'!F27:F28,'[3]Table 6-3'!F30)</f>
        <v>-300.11503539494515</v>
      </c>
      <c r="E50" s="42">
        <f>-'[3]Table 6-3'!G23-SUM('[3]Table 6-3'!G27:G28,'[3]Table 6-3'!G30)</f>
        <v>-300.11503539494515</v>
      </c>
      <c r="F50" s="42">
        <f>-'[3]Table 6-3'!H23-SUM('[3]Table 6-3'!H27:H28,'[3]Table 6-3'!H30)</f>
        <v>-389.61043557785081</v>
      </c>
      <c r="G50" s="42">
        <f>-'[3]Table 6-3'!I23-SUM('[3]Table 6-3'!I27:I28,'[3]Table 6-3'!I30)</f>
        <v>-389.61043557785081</v>
      </c>
      <c r="H50" s="42">
        <f>-'[3]Table 6-3'!J23-SUM('[3]Table 6-3'!J27:J28,'[3]Table 6-3'!J30)</f>
        <v>-389.61043557785081</v>
      </c>
      <c r="I50" s="42">
        <f>-'[3]Table 6-3'!K23-SUM('[3]Table 6-3'!K27:K28,'[3]Table 6-3'!K30)</f>
        <v>-389.61043557785081</v>
      </c>
      <c r="J50" s="42">
        <f>-'[3]Table 6-3'!L23-SUM('[3]Table 6-3'!L27:L28,'[3]Table 6-3'!L30)</f>
        <v>-389.61043557785081</v>
      </c>
      <c r="K50" s="42">
        <f>-'[3]Table 6-3'!M23-SUM('[3]Table 6-3'!M27:M28,'[3]Table 6-3'!M30)</f>
        <v>-389.61043557785081</v>
      </c>
      <c r="L50" s="42">
        <f>-'[3]Table 6-3'!N23-SUM('[3]Table 6-3'!N27:N28,'[3]Table 6-3'!N30)</f>
        <v>-389.61043557785081</v>
      </c>
      <c r="M50" s="42">
        <f>-'[3]Table 6-3'!O23-SUM('[3]Table 6-3'!O27:O28,'[3]Table 6-3'!O30)</f>
        <v>-389.61043557785081</v>
      </c>
      <c r="N50" s="42">
        <f>-'[3]Table 6-3'!P23-SUM('[3]Table 6-3'!P27:P28,'[3]Table 6-3'!P30)</f>
        <v>-389.61043557785081</v>
      </c>
      <c r="O50" s="42">
        <f>-'[3]Table 6-3'!Q23-SUM('[3]Table 6-3'!Q27:Q28,'[3]Table 6-3'!Q30)</f>
        <v>-389.61043557785081</v>
      </c>
      <c r="P50" s="42">
        <f>-'[3]Table 6-3'!R23-SUM('[3]Table 6-3'!R27:R28,'[3]Table 6-3'!R30)</f>
        <v>-389.61043557785081</v>
      </c>
      <c r="Q50" s="42">
        <f>-'[3]Table 6-3'!S23-SUM('[3]Table 6-3'!S27:S28,'[3]Table 6-3'!S30)</f>
        <v>-389.61043557785081</v>
      </c>
      <c r="R50" s="42">
        <f>-'[3]Table 6-3'!T23-SUM('[3]Table 6-3'!T27:T28,'[3]Table 6-3'!T30)</f>
        <v>-389.61043557785081</v>
      </c>
      <c r="S50" s="42">
        <f>-'[3]Table 6-3'!U23-SUM('[3]Table 6-3'!U27:U28,'[3]Table 6-3'!U30)</f>
        <v>-389.61043557785081</v>
      </c>
      <c r="T50" s="42">
        <f>-'[3]Table 6-3'!V23-SUM('[3]Table 6-3'!V27:V28,'[3]Table 6-3'!V30)</f>
        <v>-389.61043557785081</v>
      </c>
      <c r="U50" s="42">
        <f>-'[3]Table 6-3'!W23-SUM('[3]Table 6-3'!W27:W28,'[3]Table 6-3'!W30)</f>
        <v>-389.61043557785081</v>
      </c>
      <c r="V50" s="42">
        <f>-'[3]Table 6-3'!X23-SUM('[3]Table 6-3'!X27:X28,'[3]Table 6-3'!X30)</f>
        <v>-389.61043557785081</v>
      </c>
      <c r="W50" s="42">
        <f>-'[3]Table 6-3'!Y23-SUM('[3]Table 6-3'!Y27:Y28,'[3]Table 6-3'!Y30)</f>
        <v>-389.61043557785081</v>
      </c>
      <c r="X50" s="42">
        <f>-'[3]Table 6-3'!Z23-SUM('[3]Table 6-3'!Z27:Z28,'[3]Table 6-3'!Z30)</f>
        <v>-389.61043557785081</v>
      </c>
      <c r="Y50" s="42">
        <f>-'[3]Table 6-3'!AA23-SUM('[3]Table 6-3'!AA27:AA28,'[3]Table 6-3'!AA30)</f>
        <v>-389.61043557785081</v>
      </c>
      <c r="Z50" s="42">
        <f>-'[3]Table 6-3'!AB23-SUM('[3]Table 6-3'!AB27:AB28,'[3]Table 6-3'!AB30)</f>
        <v>-389.61043557785081</v>
      </c>
      <c r="AA50" s="42">
        <f>-'[3]Table 6-3'!AC23-SUM('[3]Table 6-3'!AC27:AC28,'[3]Table 6-3'!AC30)</f>
        <v>-389.61043557785081</v>
      </c>
      <c r="AB50" s="42">
        <f>-'[3]Table 6-3'!AD23-SUM('[3]Table 6-3'!AD27:AD28,'[3]Table 6-3'!AD30)</f>
        <v>-389.61043557785081</v>
      </c>
      <c r="AC50" s="42">
        <f>-'[3]Table 6-3'!AE23-SUM('[3]Table 6-3'!AE27:AE28,'[3]Table 6-3'!AE30)</f>
        <v>-389.61043557785081</v>
      </c>
      <c r="AD50" s="42">
        <f>-'[3]Table 6-3'!AF23-SUM('[3]Table 6-3'!AF27:AF28,'[3]Table 6-3'!AF30)</f>
        <v>-389.61043557785081</v>
      </c>
      <c r="AE50" s="42">
        <f>-'[3]Table 6-3'!AG23-SUM('[3]Table 6-3'!AG27:AG28,'[3]Table 6-3'!AG30)</f>
        <v>-389.61043557785081</v>
      </c>
      <c r="AF50" s="42">
        <f>-'[3]Table 6-3'!AH23-SUM('[3]Table 6-3'!AH27:AH28,'[3]Table 6-3'!AH30)</f>
        <v>-389.61043557785081</v>
      </c>
    </row>
    <row r="51" spans="1:32" x14ac:dyDescent="0.25">
      <c r="A51" s="12"/>
      <c r="B51" s="1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</row>
    <row r="52" spans="1:32" x14ac:dyDescent="0.25">
      <c r="A52" s="53" t="s">
        <v>86</v>
      </c>
      <c r="B52" s="53"/>
      <c r="C52" s="7">
        <v>2021</v>
      </c>
      <c r="D52" s="7">
        <v>2022</v>
      </c>
      <c r="E52" s="7">
        <v>2023</v>
      </c>
      <c r="F52" s="7">
        <v>2024</v>
      </c>
      <c r="G52" s="7">
        <v>2025</v>
      </c>
      <c r="H52" s="7">
        <v>2026</v>
      </c>
      <c r="I52" s="7">
        <v>2027</v>
      </c>
      <c r="J52" s="7">
        <v>2028</v>
      </c>
      <c r="K52" s="7">
        <v>2029</v>
      </c>
      <c r="L52" s="7">
        <v>2030</v>
      </c>
      <c r="M52" s="7">
        <v>2031</v>
      </c>
      <c r="N52" s="7">
        <v>2032</v>
      </c>
      <c r="O52" s="7">
        <v>2033</v>
      </c>
      <c r="P52" s="7">
        <v>2034</v>
      </c>
      <c r="Q52" s="7">
        <v>2035</v>
      </c>
      <c r="R52" s="7">
        <v>2036</v>
      </c>
      <c r="S52" s="7">
        <v>2037</v>
      </c>
      <c r="T52" s="7">
        <v>2038</v>
      </c>
      <c r="U52" s="7">
        <v>2039</v>
      </c>
      <c r="V52" s="7">
        <v>2040</v>
      </c>
      <c r="W52" s="7">
        <v>2041</v>
      </c>
      <c r="X52" s="7">
        <v>2042</v>
      </c>
      <c r="Y52" s="7">
        <v>2043</v>
      </c>
      <c r="Z52" s="7">
        <v>2044</v>
      </c>
      <c r="AA52" s="7">
        <v>2045</v>
      </c>
      <c r="AB52" s="7">
        <v>2046</v>
      </c>
      <c r="AC52" s="7">
        <v>2047</v>
      </c>
      <c r="AD52" s="7">
        <v>2048</v>
      </c>
      <c r="AE52" s="7">
        <v>2049</v>
      </c>
      <c r="AF52" s="7">
        <v>2050</v>
      </c>
    </row>
    <row r="53" spans="1:32" x14ac:dyDescent="0.25">
      <c r="A53" s="12" t="s">
        <v>38</v>
      </c>
      <c r="B53" s="12"/>
      <c r="C53" s="42">
        <f>'[5]Table 6-3'!E34</f>
        <v>1800</v>
      </c>
      <c r="D53" s="42">
        <f>'[5]Table 6-3'!F34</f>
        <v>0</v>
      </c>
      <c r="E53" s="42">
        <f>'[5]Table 6-3'!G34</f>
        <v>0</v>
      </c>
      <c r="F53" s="42">
        <f>'[5]Table 6-3'!H34</f>
        <v>0</v>
      </c>
      <c r="G53" s="42">
        <f>'[5]Table 6-3'!I34</f>
        <v>0</v>
      </c>
      <c r="H53" s="42">
        <f>'[5]Table 6-3'!J34</f>
        <v>0</v>
      </c>
      <c r="I53" s="42">
        <f>'[5]Table 6-3'!K34</f>
        <v>0</v>
      </c>
      <c r="J53" s="42">
        <f>'[5]Table 6-3'!L34</f>
        <v>0</v>
      </c>
      <c r="K53" s="42">
        <f>'[5]Table 6-3'!M34</f>
        <v>0</v>
      </c>
      <c r="L53" s="42">
        <f>'[5]Table 6-3'!N34</f>
        <v>0</v>
      </c>
      <c r="M53" s="42">
        <f>'[5]Table 6-3'!O34</f>
        <v>0</v>
      </c>
      <c r="N53" s="42">
        <f>'[5]Table 6-3'!P34</f>
        <v>0</v>
      </c>
      <c r="O53" s="42">
        <f>'[5]Table 6-3'!Q34</f>
        <v>0</v>
      </c>
      <c r="P53" s="42">
        <f>'[5]Table 6-3'!R34</f>
        <v>0</v>
      </c>
      <c r="Q53" s="42">
        <f>'[5]Table 6-3'!S34</f>
        <v>0</v>
      </c>
      <c r="R53" s="42">
        <f>'[5]Table 6-3'!T34</f>
        <v>0</v>
      </c>
      <c r="S53" s="42">
        <f>'[5]Table 6-3'!U34</f>
        <v>0</v>
      </c>
      <c r="T53" s="42">
        <f>'[5]Table 6-3'!V34</f>
        <v>0</v>
      </c>
      <c r="U53" s="42">
        <f>'[5]Table 6-3'!W34</f>
        <v>0</v>
      </c>
      <c r="V53" s="42">
        <f>'[5]Table 6-3'!X34</f>
        <v>0</v>
      </c>
      <c r="W53" s="42">
        <f>'[5]Table 6-3'!Y34</f>
        <v>0</v>
      </c>
      <c r="X53" s="42">
        <f>'[5]Table 6-3'!Z34</f>
        <v>0</v>
      </c>
      <c r="Y53" s="42">
        <f>'[5]Table 6-3'!AA34</f>
        <v>0</v>
      </c>
      <c r="Z53" s="42">
        <f>'[5]Table 6-3'!AB34</f>
        <v>0</v>
      </c>
      <c r="AA53" s="42">
        <f>'[5]Table 6-3'!AC34</f>
        <v>0</v>
      </c>
      <c r="AB53" s="42">
        <f>'[5]Table 6-3'!AD34</f>
        <v>0</v>
      </c>
      <c r="AC53" s="42">
        <f>'[5]Table 6-3'!AE34</f>
        <v>0</v>
      </c>
      <c r="AD53" s="42">
        <f>'[5]Table 6-3'!AF34</f>
        <v>0</v>
      </c>
      <c r="AE53" s="42">
        <f>'[5]Table 6-3'!AG34</f>
        <v>0</v>
      </c>
      <c r="AF53" s="42">
        <f>'[5]Table 6-3'!AH34</f>
        <v>0</v>
      </c>
    </row>
    <row r="54" spans="1:32" x14ac:dyDescent="0.25">
      <c r="A54" s="12" t="s">
        <v>39</v>
      </c>
      <c r="B54" s="12"/>
      <c r="C54" s="42">
        <f>'[5]Table 6-3'!E35</f>
        <v>0</v>
      </c>
      <c r="D54" s="42">
        <f>'[5]Table 6-3'!F35</f>
        <v>0</v>
      </c>
      <c r="E54" s="42">
        <f>'[5]Table 6-3'!G35</f>
        <v>0</v>
      </c>
      <c r="F54" s="42">
        <f>'[5]Table 6-3'!H35</f>
        <v>41.58075037472242</v>
      </c>
      <c r="G54" s="42">
        <f>'[5]Table 6-3'!I35</f>
        <v>132.20223907857269</v>
      </c>
      <c r="H54" s="42">
        <f>'[5]Table 6-3'!J35</f>
        <v>0</v>
      </c>
      <c r="I54" s="42">
        <f>'[5]Table 6-3'!K35</f>
        <v>0</v>
      </c>
      <c r="J54" s="42">
        <f>'[5]Table 6-3'!L35</f>
        <v>190.56349529008838</v>
      </c>
      <c r="K54" s="42">
        <f>'[5]Table 6-3'!M35</f>
        <v>519.87561250096655</v>
      </c>
      <c r="L54" s="42">
        <f>'[5]Table 6-3'!N35</f>
        <v>844.1645636042972</v>
      </c>
      <c r="M54" s="42">
        <f>'[5]Table 6-3'!O35</f>
        <v>898.5903784304378</v>
      </c>
      <c r="N54" s="42">
        <f>'[5]Table 6-3'!P35</f>
        <v>959.83495288752351</v>
      </c>
      <c r="O54" s="42">
        <f>'[5]Table 6-3'!Q35</f>
        <v>1024.5721494323579</v>
      </c>
      <c r="P54" s="42">
        <f>'[5]Table 6-3'!R35</f>
        <v>1093.0120425393598</v>
      </c>
      <c r="Q54" s="42">
        <f>'[5]Table 6-3'!S35</f>
        <v>1252.6033842971033</v>
      </c>
      <c r="R54" s="42">
        <f>'[5]Table 6-3'!T35</f>
        <v>633.36323156456945</v>
      </c>
      <c r="S54" s="42">
        <f>'[5]Table 6-3'!U35</f>
        <v>0</v>
      </c>
      <c r="T54" s="42">
        <f>'[5]Table 6-3'!V35</f>
        <v>0</v>
      </c>
      <c r="U54" s="42">
        <f>'[5]Table 6-3'!W35</f>
        <v>0</v>
      </c>
      <c r="V54" s="42">
        <f>'[5]Table 6-3'!X35</f>
        <v>0</v>
      </c>
      <c r="W54" s="42">
        <f>'[5]Table 6-3'!Y35</f>
        <v>0</v>
      </c>
      <c r="X54" s="42">
        <f>'[5]Table 6-3'!Z35</f>
        <v>0</v>
      </c>
      <c r="Y54" s="42">
        <f>'[5]Table 6-3'!AA35</f>
        <v>0</v>
      </c>
      <c r="Z54" s="42">
        <f>'[5]Table 6-3'!AB35</f>
        <v>0</v>
      </c>
      <c r="AA54" s="42">
        <f>'[5]Table 6-3'!AC35</f>
        <v>0</v>
      </c>
      <c r="AB54" s="42">
        <f>'[5]Table 6-3'!AD35</f>
        <v>0</v>
      </c>
      <c r="AC54" s="42">
        <f>'[5]Table 6-3'!AE35</f>
        <v>0</v>
      </c>
      <c r="AD54" s="42">
        <f>'[5]Table 6-3'!AF35</f>
        <v>0</v>
      </c>
      <c r="AE54" s="42">
        <f>'[5]Table 6-3'!AG35</f>
        <v>0</v>
      </c>
      <c r="AF54" s="42">
        <f>'[5]Table 6-3'!AH35</f>
        <v>0</v>
      </c>
    </row>
    <row r="55" spans="1:32" x14ac:dyDescent="0.25">
      <c r="A55" s="12" t="s">
        <v>58</v>
      </c>
      <c r="B55" s="12"/>
      <c r="C55" s="42">
        <f>'[5]Table 6-3'!E36</f>
        <v>-186.80213313463253</v>
      </c>
      <c r="D55" s="42">
        <f>'[5]Table 6-3'!F36</f>
        <v>-300.11503539494515</v>
      </c>
      <c r="E55" s="42">
        <f>'[5]Table 6-3'!G36</f>
        <v>-300.11503539494515</v>
      </c>
      <c r="F55" s="42">
        <f>'[5]Table 6-3'!H36</f>
        <v>-389.61043557785081</v>
      </c>
      <c r="G55" s="42">
        <f>'[5]Table 6-3'!I36</f>
        <v>-389.61043557785081</v>
      </c>
      <c r="H55" s="42">
        <f>'[5]Table 6-3'!J36</f>
        <v>-389.61043557785081</v>
      </c>
      <c r="I55" s="42">
        <f>'[5]Table 6-3'!K36</f>
        <v>-190.58933684797344</v>
      </c>
      <c r="J55" s="42">
        <f>'[5]Table 6-3'!L36</f>
        <v>-2.6530926576854701</v>
      </c>
      <c r="K55" s="42">
        <f>'[5]Table 6-3'!M36</f>
        <v>-200.45448085237459</v>
      </c>
      <c r="L55" s="42">
        <f>'[5]Table 6-3'!N36</f>
        <v>-389.61043557785081</v>
      </c>
      <c r="M55" s="42">
        <f>'[5]Table 6-3'!O36</f>
        <v>-389.61043557785081</v>
      </c>
      <c r="N55" s="42">
        <f>'[5]Table 6-3'!P36</f>
        <v>-389.61043557785081</v>
      </c>
      <c r="O55" s="42">
        <f>'[5]Table 6-3'!Q36</f>
        <v>-389.61043557785081</v>
      </c>
      <c r="P55" s="42">
        <f>'[5]Table 6-3'!R36</f>
        <v>-389.61043557785081</v>
      </c>
      <c r="Q55" s="42">
        <f>'[5]Table 6-3'!S36</f>
        <v>-389.61043557785081</v>
      </c>
      <c r="R55" s="42">
        <f>'[5]Table 6-3'!T36</f>
        <v>-389.61043557785081</v>
      </c>
      <c r="S55" s="42">
        <f>'[5]Table 6-3'!U36</f>
        <v>-389.61043557785081</v>
      </c>
      <c r="T55" s="42">
        <f>'[5]Table 6-3'!V36</f>
        <v>-389.61043557785081</v>
      </c>
      <c r="U55" s="42">
        <f>'[5]Table 6-3'!W36</f>
        <v>-389.61043557785081</v>
      </c>
      <c r="V55" s="42">
        <f>'[5]Table 6-3'!X36</f>
        <v>-389.61043557785081</v>
      </c>
      <c r="W55" s="42">
        <f>'[5]Table 6-3'!Y36</f>
        <v>-389.61043557785081</v>
      </c>
      <c r="X55" s="42">
        <f>'[5]Table 6-3'!Z36</f>
        <v>-389.61043557785081</v>
      </c>
      <c r="Y55" s="42">
        <f>'[5]Table 6-3'!AA36</f>
        <v>-389.61043557785081</v>
      </c>
      <c r="Z55" s="42">
        <f>'[5]Table 6-3'!AB36</f>
        <v>-389.61043557785081</v>
      </c>
      <c r="AA55" s="42">
        <f>'[5]Table 6-3'!AC36</f>
        <v>-389.61043557785081</v>
      </c>
      <c r="AB55" s="42">
        <f>'[5]Table 6-3'!AD36</f>
        <v>-389.61043557785081</v>
      </c>
      <c r="AC55" s="42">
        <f>'[5]Table 6-3'!AE36</f>
        <v>-389.61043557785081</v>
      </c>
      <c r="AD55" s="42">
        <f>'[5]Table 6-3'!AF36</f>
        <v>-389.61043557785081</v>
      </c>
      <c r="AE55" s="42">
        <f>'[5]Table 6-3'!AG36</f>
        <v>-389.61043557785081</v>
      </c>
      <c r="AF55" s="42">
        <f>'[5]Table 6-3'!AH36</f>
        <v>-389.61043557785081</v>
      </c>
    </row>
    <row r="56" spans="1:32" x14ac:dyDescent="0.25">
      <c r="A56" s="12" t="s">
        <v>47</v>
      </c>
      <c r="B56" s="12"/>
      <c r="C56" s="42">
        <f>'[5]Table 6-3'!E37</f>
        <v>36.143010470485827</v>
      </c>
      <c r="D56" s="42">
        <f>'[5]Table 6-3'!F37</f>
        <v>42.336535045672548</v>
      </c>
      <c r="E56" s="42">
        <f>'[5]Table 6-3'!G37</f>
        <v>35.057425033613079</v>
      </c>
      <c r="F56" s="42">
        <f>'[5]Table 6-3'!H37</f>
        <v>26.896265332261745</v>
      </c>
      <c r="G56" s="42">
        <f>'[5]Table 6-3'!I37</f>
        <v>19.107626651368651</v>
      </c>
      <c r="H56" s="42">
        <f>'[5]Table 6-3'!J37</f>
        <v>10.511978131791075</v>
      </c>
      <c r="I56" s="42">
        <f>'[5]Table 6-3'!K37</f>
        <v>2.6170173875608276</v>
      </c>
      <c r="J56" s="42">
        <f>'[5]Table 6-3'!L37</f>
        <v>2.6530926576854639</v>
      </c>
      <c r="K56" s="42">
        <f>'[5]Table 6-3'!M37</f>
        <v>9.8909855622862057</v>
      </c>
      <c r="L56" s="42">
        <f>'[5]Table 6-3'!N37</f>
        <v>21.097983426788968</v>
      </c>
      <c r="M56" s="42">
        <f>'[5]Table 6-3'!O37</f>
        <v>35.297809201958685</v>
      </c>
      <c r="N56" s="42">
        <f>'[5]Table 6-3'!P37</f>
        <v>51.531748906817086</v>
      </c>
      <c r="O56" s="42">
        <f>'[5]Table 6-3'!Q37</f>
        <v>70.002827153400133</v>
      </c>
      <c r="P56" s="42">
        <f>'[5]Table 6-3'!R37</f>
        <v>90.875806074749008</v>
      </c>
      <c r="Q56" s="42">
        <f>'[5]Table 6-3'!S37</f>
        <v>115.55774862534028</v>
      </c>
      <c r="R56" s="42">
        <f>'[5]Table 6-3'!T37</f>
        <v>134.44690956754073</v>
      </c>
      <c r="S56" s="42">
        <f>'[5]Table 6-3'!U37</f>
        <v>136.18404801227223</v>
      </c>
      <c r="T56" s="42">
        <f>'[5]Table 6-3'!V37</f>
        <v>129.02783229781505</v>
      </c>
      <c r="U56" s="42">
        <f>'[5]Table 6-3'!W37</f>
        <v>121.6695404544915</v>
      </c>
      <c r="V56" s="42">
        <f>'[5]Table 6-3'!X37</f>
        <v>114.10346628736743</v>
      </c>
      <c r="W56" s="42">
        <f>'[5]Table 6-3'!Y37</f>
        <v>106.3237424708456</v>
      </c>
      <c r="X56" s="42">
        <f>'[5]Table 6-3'!Z37</f>
        <v>98.324335998682685</v>
      </c>
      <c r="Y56" s="42">
        <f>'[5]Table 6-3'!AA37</f>
        <v>90.099043505524406</v>
      </c>
      <c r="Z56" s="42">
        <f>'[5]Table 6-3'!AB37</f>
        <v>81.641486456330838</v>
      </c>
      <c r="AA56" s="42">
        <f>'[5]Table 6-3'!AC37</f>
        <v>72.945106199961572</v>
      </c>
      <c r="AB56" s="42">
        <f>'[5]Table 6-3'!AD37</f>
        <v>64.003158883084794</v>
      </c>
      <c r="AC56" s="42">
        <f>'[5]Table 6-3'!AE37</f>
        <v>54.808710220465841</v>
      </c>
      <c r="AD56" s="42">
        <f>'[5]Table 6-3'!AF37</f>
        <v>45.354630117580321</v>
      </c>
      <c r="AE56" s="42">
        <f>'[5]Table 6-3'!AG37</f>
        <v>35.633587141381163</v>
      </c>
      <c r="AF56" s="42">
        <f>'[5]Table 6-3'!AH37</f>
        <v>25.638042834932047</v>
      </c>
    </row>
    <row r="57" spans="1:32" x14ac:dyDescent="0.25">
      <c r="A57" s="12" t="s">
        <v>54</v>
      </c>
      <c r="B57" s="12"/>
      <c r="C57" s="42">
        <f>-'[5]Table 6-3'!E23-SUM('[5]Table 6-3'!E27:E28,'[5]Table 6-3'!E30)</f>
        <v>-186.80213313463253</v>
      </c>
      <c r="D57" s="42">
        <f>-'[5]Table 6-3'!F23-SUM('[5]Table 6-3'!F27:F28,'[5]Table 6-3'!F30)</f>
        <v>-300.11503539494515</v>
      </c>
      <c r="E57" s="42">
        <f>-'[5]Table 6-3'!G23-SUM('[5]Table 6-3'!G27:G28,'[5]Table 6-3'!G30)</f>
        <v>-300.11503539494515</v>
      </c>
      <c r="F57" s="42">
        <f>-'[5]Table 6-3'!H23-SUM('[5]Table 6-3'!H27:H28,'[5]Table 6-3'!H30)</f>
        <v>-389.61043557785081</v>
      </c>
      <c r="G57" s="42">
        <f>-'[5]Table 6-3'!I23-SUM('[5]Table 6-3'!I27:I28,'[5]Table 6-3'!I30)</f>
        <v>-389.61043557785081</v>
      </c>
      <c r="H57" s="42">
        <f>-'[5]Table 6-3'!J23-SUM('[5]Table 6-3'!J27:J28,'[5]Table 6-3'!J30)</f>
        <v>-389.61043557785081</v>
      </c>
      <c r="I57" s="42">
        <f>-'[5]Table 6-3'!K23-SUM('[5]Table 6-3'!K27:K28,'[5]Table 6-3'!K30)</f>
        <v>-389.61043557785081</v>
      </c>
      <c r="J57" s="42">
        <f>-'[5]Table 6-3'!L23-SUM('[5]Table 6-3'!L27:L28,'[5]Table 6-3'!L30)</f>
        <v>-389.61043557785081</v>
      </c>
      <c r="K57" s="42">
        <f>-'[5]Table 6-3'!M23-SUM('[5]Table 6-3'!M27:M28,'[5]Table 6-3'!M30)</f>
        <v>-389.61043557785081</v>
      </c>
      <c r="L57" s="42">
        <f>-'[5]Table 6-3'!N23-SUM('[5]Table 6-3'!N27:N28,'[5]Table 6-3'!N30)</f>
        <v>-389.61043557785081</v>
      </c>
      <c r="M57" s="42">
        <f>-'[5]Table 6-3'!O23-SUM('[5]Table 6-3'!O27:O28,'[5]Table 6-3'!O30)</f>
        <v>-389.61043557785081</v>
      </c>
      <c r="N57" s="42">
        <f>-'[5]Table 6-3'!P23-SUM('[5]Table 6-3'!P27:P28,'[5]Table 6-3'!P30)</f>
        <v>-389.61043557785081</v>
      </c>
      <c r="O57" s="42">
        <f>-'[5]Table 6-3'!Q23-SUM('[5]Table 6-3'!Q27:Q28,'[5]Table 6-3'!Q30)</f>
        <v>-389.61043557785081</v>
      </c>
      <c r="P57" s="42">
        <f>-'[5]Table 6-3'!R23-SUM('[5]Table 6-3'!R27:R28,'[5]Table 6-3'!R30)</f>
        <v>-389.61043557785081</v>
      </c>
      <c r="Q57" s="42">
        <f>-'[5]Table 6-3'!S23-SUM('[5]Table 6-3'!S27:S28,'[5]Table 6-3'!S30)</f>
        <v>-389.61043557785081</v>
      </c>
      <c r="R57" s="42">
        <f>-'[5]Table 6-3'!T23-SUM('[5]Table 6-3'!T27:T28,'[5]Table 6-3'!T30)</f>
        <v>-389.61043557785081</v>
      </c>
      <c r="S57" s="42">
        <f>-'[5]Table 6-3'!U23-SUM('[5]Table 6-3'!U27:U28,'[5]Table 6-3'!U30)</f>
        <v>-389.61043557785081</v>
      </c>
      <c r="T57" s="42">
        <f>-'[5]Table 6-3'!V23-SUM('[5]Table 6-3'!V27:V28,'[5]Table 6-3'!V30)</f>
        <v>-389.61043557785081</v>
      </c>
      <c r="U57" s="42">
        <f>-'[5]Table 6-3'!W23-SUM('[5]Table 6-3'!W27:W28,'[5]Table 6-3'!W30)</f>
        <v>-389.61043557785081</v>
      </c>
      <c r="V57" s="42">
        <f>-'[5]Table 6-3'!X23-SUM('[5]Table 6-3'!X27:X28,'[5]Table 6-3'!X30)</f>
        <v>-389.61043557785081</v>
      </c>
      <c r="W57" s="42">
        <f>-'[5]Table 6-3'!Y23-SUM('[5]Table 6-3'!Y27:Y28,'[5]Table 6-3'!Y30)</f>
        <v>-389.61043557785081</v>
      </c>
      <c r="X57" s="42">
        <f>-'[5]Table 6-3'!Z23-SUM('[5]Table 6-3'!Z27:Z28,'[5]Table 6-3'!Z30)</f>
        <v>-389.61043557785081</v>
      </c>
      <c r="Y57" s="42">
        <f>-'[5]Table 6-3'!AA23-SUM('[5]Table 6-3'!AA27:AA28,'[5]Table 6-3'!AA30)</f>
        <v>-389.61043557785081</v>
      </c>
      <c r="Z57" s="42">
        <f>-'[5]Table 6-3'!AB23-SUM('[5]Table 6-3'!AB27:AB28,'[5]Table 6-3'!AB30)</f>
        <v>-389.61043557785081</v>
      </c>
      <c r="AA57" s="42">
        <f>-'[5]Table 6-3'!AC23-SUM('[5]Table 6-3'!AC27:AC28,'[5]Table 6-3'!AC30)</f>
        <v>-389.61043557785081</v>
      </c>
      <c r="AB57" s="42">
        <f>-'[5]Table 6-3'!AD23-SUM('[5]Table 6-3'!AD27:AD28,'[5]Table 6-3'!AD30)</f>
        <v>-389.61043557785081</v>
      </c>
      <c r="AC57" s="42">
        <f>-'[5]Table 6-3'!AE23-SUM('[5]Table 6-3'!AE27:AE28,'[5]Table 6-3'!AE30)</f>
        <v>-389.61043557785081</v>
      </c>
      <c r="AD57" s="42">
        <f>-'[5]Table 6-3'!AF23-SUM('[5]Table 6-3'!AF27:AF28,'[5]Table 6-3'!AF30)</f>
        <v>-389.61043557785081</v>
      </c>
      <c r="AE57" s="42">
        <f>-'[5]Table 6-3'!AG23-SUM('[5]Table 6-3'!AG27:AG28,'[5]Table 6-3'!AG30)</f>
        <v>-389.61043557785081</v>
      </c>
      <c r="AF57" s="42">
        <f>-'[5]Table 6-3'!AH23-SUM('[5]Table 6-3'!AH27:AH28,'[5]Table 6-3'!AH30)</f>
        <v>-389.61043557785081</v>
      </c>
    </row>
  </sheetData>
  <mergeCells count="2">
    <mergeCell ref="AK19:AK20"/>
    <mergeCell ref="AJ19:AJ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CCSF_Figure_1</vt:lpstr>
      <vt:lpstr>CCSF_Figures_2&amp;3</vt:lpstr>
      <vt:lpstr>CCSF_Figure_4</vt:lpstr>
      <vt:lpstr>CCSF_Figure_5</vt:lpstr>
      <vt:lpstr>CCSF_Figures_6&amp;7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Willis, Dan</dc:creator>
  <cp:lastModifiedBy>Willis, Dan</cp:lastModifiedBy>
  <dcterms:created xsi:type="dcterms:W3CDTF">2015-06-05T18:17:20Z</dcterms:created>
  <dcterms:modified xsi:type="dcterms:W3CDTF">2020-10-21T21:19:22Z</dcterms:modified>
</cp:coreProperties>
</file>