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/>
  <xr:revisionPtr revIDLastSave="0" documentId="13_ncr:1_{7825C306-A049-4E44-97FC-B85ABE395C50}" xr6:coauthVersionLast="47" xr6:coauthVersionMax="47" xr10:uidLastSave="{00000000-0000-0000-0000-000000000000}"/>
  <bookViews>
    <workbookView xWindow="-110" yWindow="-110" windowWidth="19420" windowHeight="10420" xr2:uid="{D32FA9C5-7B13-414C-8C00-D4A688469584}"/>
  </bookViews>
  <sheets>
    <sheet name="WBCA Example" sheetId="4" r:id="rId1"/>
    <sheet name="2024 RAMP Example" sheetId="10" r:id="rId2"/>
  </sheets>
  <externalReferences>
    <externalReference r:id="rId3"/>
  </externalReferences>
  <definedNames>
    <definedName name="bp_1">'[1]Safety CoRE'!$C$16</definedName>
    <definedName name="bp_2">'[1]Safety CoRE'!$C$17</definedName>
    <definedName name="Inflation">'[1]Safety CoRE'!#REF!</definedName>
    <definedName name="Monetization_factor">'[1]Safety CoRE'!$C$15</definedName>
    <definedName name="slope_1">'[1]Safety CoRE'!$H$8</definedName>
    <definedName name="slope_2">'[1]Safety CoRE'!$H$9</definedName>
    <definedName name="slope_3">'[1]Safety CoRE'!$H$10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21" i="10" l="1"/>
  <c r="O159" i="10" s="1"/>
  <c r="S121" i="10"/>
  <c r="P159" i="10" s="1"/>
  <c r="T121" i="10"/>
  <c r="Q159" i="10" s="1"/>
  <c r="U121" i="10"/>
  <c r="R159" i="10" s="1"/>
  <c r="V121" i="10"/>
  <c r="S159" i="10" s="1"/>
  <c r="W121" i="10"/>
  <c r="T159" i="10" s="1"/>
  <c r="R61" i="10"/>
  <c r="S61" i="10"/>
  <c r="T61" i="10"/>
  <c r="U61" i="10"/>
  <c r="V61" i="10"/>
  <c r="W61" i="10"/>
  <c r="K121" i="10"/>
  <c r="I159" i="10" s="1"/>
  <c r="L121" i="10"/>
  <c r="J159" i="10" s="1"/>
  <c r="M121" i="10"/>
  <c r="K159" i="10" s="1"/>
  <c r="N121" i="10"/>
  <c r="L159" i="10" s="1"/>
  <c r="O121" i="10"/>
  <c r="M159" i="10" s="1"/>
  <c r="P121" i="10"/>
  <c r="N159" i="10" s="1"/>
  <c r="D128" i="10" l="1"/>
  <c r="E128" i="10"/>
  <c r="F128" i="10"/>
  <c r="G128" i="10"/>
  <c r="H128" i="10"/>
  <c r="C128" i="10"/>
  <c r="E121" i="10"/>
  <c r="D159" i="10" s="1"/>
  <c r="F121" i="10"/>
  <c r="E159" i="10" s="1"/>
  <c r="G121" i="10"/>
  <c r="F159" i="10" s="1"/>
  <c r="H121" i="10"/>
  <c r="G159" i="10" s="1"/>
  <c r="I121" i="10"/>
  <c r="H159" i="10" s="1"/>
  <c r="D121" i="10"/>
  <c r="C159" i="10" s="1"/>
  <c r="K61" i="10"/>
  <c r="K76" i="10" s="1"/>
  <c r="E61" i="10"/>
  <c r="D62" i="10"/>
  <c r="D77" i="10" s="1"/>
  <c r="E94" i="10"/>
  <c r="D94" i="10"/>
  <c r="F94" i="10"/>
  <c r="G94" i="10"/>
  <c r="H94" i="10"/>
  <c r="C94" i="10"/>
  <c r="U132" i="10" l="1"/>
  <c r="U146" i="10" s="1"/>
  <c r="T132" i="10"/>
  <c r="T146" i="10" s="1"/>
  <c r="R132" i="10"/>
  <c r="R146" i="10" s="1"/>
  <c r="W132" i="10"/>
  <c r="W146" i="10" s="1"/>
  <c r="S132" i="10"/>
  <c r="S146" i="10" s="1"/>
  <c r="V132" i="10"/>
  <c r="V146" i="10" s="1"/>
  <c r="D99" i="10"/>
  <c r="K98" i="10"/>
  <c r="U142" i="10" l="1"/>
  <c r="R142" i="10"/>
  <c r="T142" i="10"/>
  <c r="V142" i="10"/>
  <c r="W142" i="10"/>
  <c r="S142" i="10"/>
  <c r="F63" i="10" l="1"/>
  <c r="F78" i="10" s="1"/>
  <c r="F100" i="10" s="1"/>
  <c r="E63" i="10"/>
  <c r="E78" i="10" s="1"/>
  <c r="E100" i="10" s="1"/>
  <c r="D63" i="10"/>
  <c r="D78" i="10" s="1"/>
  <c r="D100" i="10" s="1"/>
  <c r="D61" i="10"/>
  <c r="D76" i="10" s="1"/>
  <c r="L63" i="10"/>
  <c r="L78" i="10" s="1"/>
  <c r="L100" i="10" s="1"/>
  <c r="P65" i="10"/>
  <c r="P80" i="10" s="1"/>
  <c r="P102" i="10" s="1"/>
  <c r="K62" i="10"/>
  <c r="K77" i="10" s="1"/>
  <c r="K99" i="10" s="1"/>
  <c r="L62" i="10"/>
  <c r="L77" i="10" s="1"/>
  <c r="L99" i="10" s="1"/>
  <c r="M62" i="10"/>
  <c r="M77" i="10" s="1"/>
  <c r="M99" i="10" s="1"/>
  <c r="N62" i="10"/>
  <c r="N77" i="10" s="1"/>
  <c r="N99" i="10" s="1"/>
  <c r="O62" i="10"/>
  <c r="O77" i="10" s="1"/>
  <c r="O99" i="10" s="1"/>
  <c r="P62" i="10"/>
  <c r="P77" i="10" s="1"/>
  <c r="P99" i="10" s="1"/>
  <c r="K63" i="10"/>
  <c r="K78" i="10" s="1"/>
  <c r="K100" i="10" s="1"/>
  <c r="M63" i="10"/>
  <c r="M78" i="10" s="1"/>
  <c r="M100" i="10" s="1"/>
  <c r="N63" i="10"/>
  <c r="N78" i="10" s="1"/>
  <c r="N100" i="10" s="1"/>
  <c r="O63" i="10"/>
  <c r="O78" i="10" s="1"/>
  <c r="O100" i="10" s="1"/>
  <c r="P63" i="10"/>
  <c r="P78" i="10" s="1"/>
  <c r="P100" i="10" s="1"/>
  <c r="K64" i="10"/>
  <c r="K79" i="10" s="1"/>
  <c r="K101" i="10" s="1"/>
  <c r="L64" i="10"/>
  <c r="L79" i="10" s="1"/>
  <c r="L101" i="10" s="1"/>
  <c r="M64" i="10"/>
  <c r="M79" i="10" s="1"/>
  <c r="M101" i="10" s="1"/>
  <c r="N64" i="10"/>
  <c r="N79" i="10" s="1"/>
  <c r="N101" i="10" s="1"/>
  <c r="O64" i="10"/>
  <c r="O79" i="10" s="1"/>
  <c r="O101" i="10" s="1"/>
  <c r="P64" i="10"/>
  <c r="P79" i="10" s="1"/>
  <c r="P101" i="10" s="1"/>
  <c r="K65" i="10"/>
  <c r="K80" i="10" s="1"/>
  <c r="K102" i="10" s="1"/>
  <c r="L65" i="10"/>
  <c r="L80" i="10" s="1"/>
  <c r="L102" i="10" s="1"/>
  <c r="M65" i="10"/>
  <c r="M80" i="10" s="1"/>
  <c r="M102" i="10" s="1"/>
  <c r="N65" i="10"/>
  <c r="N80" i="10" s="1"/>
  <c r="N102" i="10" s="1"/>
  <c r="O65" i="10"/>
  <c r="O80" i="10" s="1"/>
  <c r="O102" i="10" s="1"/>
  <c r="K66" i="10"/>
  <c r="K81" i="10" s="1"/>
  <c r="K103" i="10" s="1"/>
  <c r="L66" i="10"/>
  <c r="L81" i="10" s="1"/>
  <c r="L103" i="10" s="1"/>
  <c r="M66" i="10"/>
  <c r="M81" i="10" s="1"/>
  <c r="M103" i="10" s="1"/>
  <c r="N66" i="10"/>
  <c r="N81" i="10" s="1"/>
  <c r="N103" i="10" s="1"/>
  <c r="O66" i="10"/>
  <c r="O81" i="10" s="1"/>
  <c r="O103" i="10" s="1"/>
  <c r="P66" i="10"/>
  <c r="P81" i="10" s="1"/>
  <c r="P103" i="10" s="1"/>
  <c r="K67" i="10"/>
  <c r="K82" i="10" s="1"/>
  <c r="K104" i="10" s="1"/>
  <c r="L67" i="10"/>
  <c r="L82" i="10" s="1"/>
  <c r="L104" i="10" s="1"/>
  <c r="M67" i="10"/>
  <c r="M82" i="10" s="1"/>
  <c r="M104" i="10" s="1"/>
  <c r="N67" i="10"/>
  <c r="N82" i="10" s="1"/>
  <c r="N104" i="10" s="1"/>
  <c r="O67" i="10"/>
  <c r="O82" i="10" s="1"/>
  <c r="O104" i="10" s="1"/>
  <c r="P67" i="10"/>
  <c r="P82" i="10" s="1"/>
  <c r="P104" i="10" s="1"/>
  <c r="K68" i="10"/>
  <c r="K83" i="10" s="1"/>
  <c r="K105" i="10" s="1"/>
  <c r="L68" i="10"/>
  <c r="L83" i="10" s="1"/>
  <c r="L105" i="10" s="1"/>
  <c r="M68" i="10"/>
  <c r="M83" i="10" s="1"/>
  <c r="M105" i="10" s="1"/>
  <c r="N68" i="10"/>
  <c r="N83" i="10" s="1"/>
  <c r="N105" i="10" s="1"/>
  <c r="O68" i="10"/>
  <c r="O83" i="10" s="1"/>
  <c r="O105" i="10" s="1"/>
  <c r="P68" i="10"/>
  <c r="P83" i="10" s="1"/>
  <c r="P105" i="10" s="1"/>
  <c r="K69" i="10"/>
  <c r="K84" i="10" s="1"/>
  <c r="K106" i="10" s="1"/>
  <c r="L69" i="10"/>
  <c r="L84" i="10" s="1"/>
  <c r="L106" i="10" s="1"/>
  <c r="M69" i="10"/>
  <c r="M84" i="10" s="1"/>
  <c r="M106" i="10" s="1"/>
  <c r="N69" i="10"/>
  <c r="N84" i="10" s="1"/>
  <c r="N106" i="10" s="1"/>
  <c r="O69" i="10"/>
  <c r="O84" i="10" s="1"/>
  <c r="O106" i="10" s="1"/>
  <c r="P69" i="10"/>
  <c r="P84" i="10" s="1"/>
  <c r="P106" i="10" s="1"/>
  <c r="K70" i="10"/>
  <c r="K85" i="10" s="1"/>
  <c r="K107" i="10" s="1"/>
  <c r="L70" i="10"/>
  <c r="L85" i="10" s="1"/>
  <c r="L107" i="10" s="1"/>
  <c r="M70" i="10"/>
  <c r="M85" i="10" s="1"/>
  <c r="M107" i="10" s="1"/>
  <c r="N70" i="10"/>
  <c r="N85" i="10" s="1"/>
  <c r="N107" i="10" s="1"/>
  <c r="O70" i="10"/>
  <c r="O85" i="10" s="1"/>
  <c r="O107" i="10" s="1"/>
  <c r="P70" i="10"/>
  <c r="P85" i="10" s="1"/>
  <c r="P107" i="10" s="1"/>
  <c r="L61" i="10"/>
  <c r="M61" i="10"/>
  <c r="N61" i="10"/>
  <c r="O61" i="10"/>
  <c r="P61" i="10"/>
  <c r="E62" i="10"/>
  <c r="E77" i="10" s="1"/>
  <c r="E99" i="10" s="1"/>
  <c r="F62" i="10"/>
  <c r="F77" i="10" s="1"/>
  <c r="F99" i="10" s="1"/>
  <c r="G62" i="10"/>
  <c r="G77" i="10" s="1"/>
  <c r="G99" i="10" s="1"/>
  <c r="H62" i="10"/>
  <c r="H77" i="10" s="1"/>
  <c r="H99" i="10" s="1"/>
  <c r="I62" i="10"/>
  <c r="I77" i="10" s="1"/>
  <c r="I99" i="10" s="1"/>
  <c r="G63" i="10"/>
  <c r="G78" i="10" s="1"/>
  <c r="G100" i="10" s="1"/>
  <c r="H63" i="10"/>
  <c r="H78" i="10" s="1"/>
  <c r="H100" i="10" s="1"/>
  <c r="I63" i="10"/>
  <c r="I78" i="10" s="1"/>
  <c r="I100" i="10" s="1"/>
  <c r="D64" i="10"/>
  <c r="D79" i="10" s="1"/>
  <c r="D101" i="10" s="1"/>
  <c r="E64" i="10"/>
  <c r="E79" i="10" s="1"/>
  <c r="E101" i="10" s="1"/>
  <c r="F64" i="10"/>
  <c r="F79" i="10" s="1"/>
  <c r="F101" i="10" s="1"/>
  <c r="G64" i="10"/>
  <c r="G79" i="10" s="1"/>
  <c r="G101" i="10" s="1"/>
  <c r="H64" i="10"/>
  <c r="H79" i="10" s="1"/>
  <c r="H101" i="10" s="1"/>
  <c r="I64" i="10"/>
  <c r="I79" i="10" s="1"/>
  <c r="I101" i="10" s="1"/>
  <c r="D65" i="10"/>
  <c r="D80" i="10" s="1"/>
  <c r="D102" i="10" s="1"/>
  <c r="E65" i="10"/>
  <c r="E80" i="10" s="1"/>
  <c r="E102" i="10" s="1"/>
  <c r="F65" i="10"/>
  <c r="F80" i="10" s="1"/>
  <c r="F102" i="10" s="1"/>
  <c r="G65" i="10"/>
  <c r="G80" i="10" s="1"/>
  <c r="G102" i="10" s="1"/>
  <c r="H65" i="10"/>
  <c r="H80" i="10" s="1"/>
  <c r="H102" i="10" s="1"/>
  <c r="I65" i="10"/>
  <c r="I80" i="10" s="1"/>
  <c r="I102" i="10" s="1"/>
  <c r="D66" i="10"/>
  <c r="D81" i="10" s="1"/>
  <c r="D103" i="10" s="1"/>
  <c r="E66" i="10"/>
  <c r="E81" i="10" s="1"/>
  <c r="E103" i="10" s="1"/>
  <c r="F66" i="10"/>
  <c r="F81" i="10" s="1"/>
  <c r="F103" i="10" s="1"/>
  <c r="G66" i="10"/>
  <c r="G81" i="10" s="1"/>
  <c r="G103" i="10" s="1"/>
  <c r="H66" i="10"/>
  <c r="H81" i="10" s="1"/>
  <c r="H103" i="10" s="1"/>
  <c r="I66" i="10"/>
  <c r="I81" i="10" s="1"/>
  <c r="I103" i="10" s="1"/>
  <c r="D67" i="10"/>
  <c r="D82" i="10" s="1"/>
  <c r="D104" i="10" s="1"/>
  <c r="E67" i="10"/>
  <c r="E82" i="10" s="1"/>
  <c r="E104" i="10" s="1"/>
  <c r="F67" i="10"/>
  <c r="F82" i="10" s="1"/>
  <c r="F104" i="10" s="1"/>
  <c r="G67" i="10"/>
  <c r="G82" i="10" s="1"/>
  <c r="G104" i="10" s="1"/>
  <c r="H67" i="10"/>
  <c r="H82" i="10" s="1"/>
  <c r="H104" i="10" s="1"/>
  <c r="I67" i="10"/>
  <c r="I82" i="10" s="1"/>
  <c r="I104" i="10" s="1"/>
  <c r="D68" i="10"/>
  <c r="D83" i="10" s="1"/>
  <c r="D105" i="10" s="1"/>
  <c r="E68" i="10"/>
  <c r="E83" i="10" s="1"/>
  <c r="E105" i="10" s="1"/>
  <c r="F68" i="10"/>
  <c r="F83" i="10" s="1"/>
  <c r="F105" i="10" s="1"/>
  <c r="G68" i="10"/>
  <c r="G83" i="10" s="1"/>
  <c r="G105" i="10" s="1"/>
  <c r="H68" i="10"/>
  <c r="H83" i="10" s="1"/>
  <c r="H105" i="10" s="1"/>
  <c r="I68" i="10"/>
  <c r="I83" i="10" s="1"/>
  <c r="I105" i="10" s="1"/>
  <c r="D69" i="10"/>
  <c r="D84" i="10" s="1"/>
  <c r="D106" i="10" s="1"/>
  <c r="E69" i="10"/>
  <c r="E84" i="10" s="1"/>
  <c r="E106" i="10" s="1"/>
  <c r="F69" i="10"/>
  <c r="F84" i="10" s="1"/>
  <c r="F106" i="10" s="1"/>
  <c r="G69" i="10"/>
  <c r="G84" i="10" s="1"/>
  <c r="G106" i="10" s="1"/>
  <c r="H69" i="10"/>
  <c r="H84" i="10" s="1"/>
  <c r="H106" i="10" s="1"/>
  <c r="I69" i="10"/>
  <c r="I84" i="10" s="1"/>
  <c r="I106" i="10" s="1"/>
  <c r="D70" i="10"/>
  <c r="D85" i="10" s="1"/>
  <c r="D107" i="10" s="1"/>
  <c r="E70" i="10"/>
  <c r="E85" i="10" s="1"/>
  <c r="E107" i="10" s="1"/>
  <c r="F70" i="10"/>
  <c r="F85" i="10" s="1"/>
  <c r="F107" i="10" s="1"/>
  <c r="G70" i="10"/>
  <c r="G85" i="10" s="1"/>
  <c r="G107" i="10" s="1"/>
  <c r="H70" i="10"/>
  <c r="H85" i="10" s="1"/>
  <c r="H107" i="10" s="1"/>
  <c r="I70" i="10"/>
  <c r="I85" i="10" s="1"/>
  <c r="I107" i="10" s="1"/>
  <c r="F61" i="10"/>
  <c r="F76" i="10" s="1"/>
  <c r="F98" i="10" s="1"/>
  <c r="G61" i="10"/>
  <c r="G76" i="10" s="1"/>
  <c r="G98" i="10" s="1"/>
  <c r="H61" i="10"/>
  <c r="H76" i="10" s="1"/>
  <c r="H98" i="10" s="1"/>
  <c r="I61" i="10"/>
  <c r="I76" i="10" s="1"/>
  <c r="I98" i="10" s="1"/>
  <c r="AR57" i="10"/>
  <c r="AS57" i="10"/>
  <c r="AT57" i="10"/>
  <c r="AU57" i="10"/>
  <c r="AV57" i="10"/>
  <c r="AW57" i="10"/>
  <c r="AJ57" i="10"/>
  <c r="AK57" i="10"/>
  <c r="AL57" i="10"/>
  <c r="AM57" i="10"/>
  <c r="AN57" i="10"/>
  <c r="AO57" i="10"/>
  <c r="AB57" i="10"/>
  <c r="AC57" i="10"/>
  <c r="AD57" i="10"/>
  <c r="AE57" i="10"/>
  <c r="AF57" i="10"/>
  <c r="AG57" i="10"/>
  <c r="T57" i="10"/>
  <c r="U57" i="10"/>
  <c r="V57" i="10"/>
  <c r="W57" i="10"/>
  <c r="X57" i="10"/>
  <c r="Y57" i="10"/>
  <c r="L57" i="10"/>
  <c r="M57" i="10"/>
  <c r="N57" i="10"/>
  <c r="O57" i="10"/>
  <c r="P57" i="10"/>
  <c r="Q57" i="10"/>
  <c r="I57" i="10"/>
  <c r="H57" i="10"/>
  <c r="G57" i="10"/>
  <c r="F57" i="10"/>
  <c r="E57" i="10"/>
  <c r="D57" i="10"/>
  <c r="S76" i="10"/>
  <c r="S98" i="10" s="1"/>
  <c r="N141" i="10" l="1"/>
  <c r="N155" i="10" s="1"/>
  <c r="N138" i="10"/>
  <c r="N152" i="10" s="1"/>
  <c r="N135" i="10"/>
  <c r="N149" i="10" s="1"/>
  <c r="N139" i="10"/>
  <c r="N153" i="10" s="1"/>
  <c r="N140" i="10"/>
  <c r="N154" i="10" s="1"/>
  <c r="N136" i="10"/>
  <c r="N150" i="10" s="1"/>
  <c r="N133" i="10"/>
  <c r="N147" i="10" s="1"/>
  <c r="N134" i="10"/>
  <c r="N148" i="10" s="1"/>
  <c r="N132" i="10"/>
  <c r="N137" i="10"/>
  <c r="N151" i="10" s="1"/>
  <c r="L138" i="10"/>
  <c r="L152" i="10" s="1"/>
  <c r="L135" i="10"/>
  <c r="L149" i="10" s="1"/>
  <c r="L134" i="10"/>
  <c r="L148" i="10" s="1"/>
  <c r="L136" i="10"/>
  <c r="L150" i="10" s="1"/>
  <c r="L132" i="10"/>
  <c r="L133" i="10"/>
  <c r="L147" i="10" s="1"/>
  <c r="L140" i="10"/>
  <c r="L154" i="10" s="1"/>
  <c r="L139" i="10"/>
  <c r="L153" i="10" s="1"/>
  <c r="L141" i="10"/>
  <c r="L155" i="10" s="1"/>
  <c r="L137" i="10"/>
  <c r="L151" i="10" s="1"/>
  <c r="O138" i="10"/>
  <c r="O152" i="10" s="1"/>
  <c r="O132" i="10"/>
  <c r="O140" i="10"/>
  <c r="O154" i="10" s="1"/>
  <c r="O135" i="10"/>
  <c r="O149" i="10" s="1"/>
  <c r="O134" i="10"/>
  <c r="O148" i="10" s="1"/>
  <c r="O139" i="10"/>
  <c r="O153" i="10" s="1"/>
  <c r="O133" i="10"/>
  <c r="O147" i="10" s="1"/>
  <c r="O137" i="10"/>
  <c r="O151" i="10" s="1"/>
  <c r="O136" i="10"/>
  <c r="O150" i="10" s="1"/>
  <c r="O141" i="10"/>
  <c r="O155" i="10" s="1"/>
  <c r="M141" i="10"/>
  <c r="M155" i="10" s="1"/>
  <c r="M137" i="10"/>
  <c r="M151" i="10" s="1"/>
  <c r="M140" i="10"/>
  <c r="M154" i="10" s="1"/>
  <c r="M132" i="10"/>
  <c r="M135" i="10"/>
  <c r="M149" i="10" s="1"/>
  <c r="M136" i="10"/>
  <c r="M150" i="10" s="1"/>
  <c r="M138" i="10"/>
  <c r="M152" i="10" s="1"/>
  <c r="M133" i="10"/>
  <c r="M147" i="10" s="1"/>
  <c r="M134" i="10"/>
  <c r="M148" i="10" s="1"/>
  <c r="M139" i="10"/>
  <c r="M153" i="10" s="1"/>
  <c r="K133" i="10"/>
  <c r="K147" i="10" s="1"/>
  <c r="K135" i="10"/>
  <c r="K149" i="10" s="1"/>
  <c r="K137" i="10"/>
  <c r="K151" i="10" s="1"/>
  <c r="K139" i="10"/>
  <c r="K153" i="10" s="1"/>
  <c r="K136" i="10"/>
  <c r="K150" i="10" s="1"/>
  <c r="K132" i="10"/>
  <c r="K134" i="10"/>
  <c r="K148" i="10" s="1"/>
  <c r="K141" i="10"/>
  <c r="K155" i="10" s="1"/>
  <c r="K138" i="10"/>
  <c r="K152" i="10" s="1"/>
  <c r="K140" i="10"/>
  <c r="K154" i="10" s="1"/>
  <c r="P136" i="10"/>
  <c r="P150" i="10" s="1"/>
  <c r="P133" i="10"/>
  <c r="P147" i="10" s="1"/>
  <c r="P140" i="10"/>
  <c r="P154" i="10" s="1"/>
  <c r="P139" i="10"/>
  <c r="P153" i="10" s="1"/>
  <c r="P134" i="10"/>
  <c r="P148" i="10" s="1"/>
  <c r="P137" i="10"/>
  <c r="P151" i="10" s="1"/>
  <c r="P132" i="10"/>
  <c r="P135" i="10"/>
  <c r="P149" i="10" s="1"/>
  <c r="P141" i="10"/>
  <c r="P155" i="10" s="1"/>
  <c r="P138" i="10"/>
  <c r="P152" i="10" s="1"/>
  <c r="D133" i="10"/>
  <c r="D147" i="10" s="1"/>
  <c r="D134" i="10"/>
  <c r="D148" i="10" s="1"/>
  <c r="D139" i="10"/>
  <c r="D153" i="10" s="1"/>
  <c r="D140" i="10"/>
  <c r="D154" i="10" s="1"/>
  <c r="D137" i="10"/>
  <c r="D151" i="10" s="1"/>
  <c r="D136" i="10"/>
  <c r="D150" i="10" s="1"/>
  <c r="D132" i="10"/>
  <c r="D138" i="10"/>
  <c r="D152" i="10" s="1"/>
  <c r="D141" i="10"/>
  <c r="D155" i="10" s="1"/>
  <c r="D135" i="10"/>
  <c r="D149" i="10" s="1"/>
  <c r="G137" i="10"/>
  <c r="G151" i="10" s="1"/>
  <c r="G140" i="10"/>
  <c r="G154" i="10" s="1"/>
  <c r="G133" i="10"/>
  <c r="G147" i="10" s="1"/>
  <c r="G132" i="10"/>
  <c r="G136" i="10"/>
  <c r="G150" i="10" s="1"/>
  <c r="G141" i="10"/>
  <c r="G155" i="10" s="1"/>
  <c r="G139" i="10"/>
  <c r="G153" i="10" s="1"/>
  <c r="G135" i="10"/>
  <c r="G149" i="10" s="1"/>
  <c r="G134" i="10"/>
  <c r="G148" i="10" s="1"/>
  <c r="G138" i="10"/>
  <c r="G152" i="10" s="1"/>
  <c r="E134" i="10"/>
  <c r="E148" i="10" s="1"/>
  <c r="E133" i="10"/>
  <c r="E147" i="10" s="1"/>
  <c r="E140" i="10"/>
  <c r="E154" i="10" s="1"/>
  <c r="E137" i="10"/>
  <c r="E151" i="10" s="1"/>
  <c r="E136" i="10"/>
  <c r="E150" i="10" s="1"/>
  <c r="E139" i="10"/>
  <c r="E153" i="10" s="1"/>
  <c r="E138" i="10"/>
  <c r="E152" i="10" s="1"/>
  <c r="E141" i="10"/>
  <c r="E155" i="10" s="1"/>
  <c r="E132" i="10"/>
  <c r="E135" i="10"/>
  <c r="E149" i="10" s="1"/>
  <c r="H135" i="10"/>
  <c r="H149" i="10" s="1"/>
  <c r="H133" i="10"/>
  <c r="H147" i="10" s="1"/>
  <c r="H139" i="10"/>
  <c r="H153" i="10" s="1"/>
  <c r="H136" i="10"/>
  <c r="H150" i="10" s="1"/>
  <c r="H134" i="10"/>
  <c r="H148" i="10" s="1"/>
  <c r="H141" i="10"/>
  <c r="H155" i="10" s="1"/>
  <c r="H138" i="10"/>
  <c r="H152" i="10" s="1"/>
  <c r="H140" i="10"/>
  <c r="H154" i="10" s="1"/>
  <c r="H137" i="10"/>
  <c r="H151" i="10" s="1"/>
  <c r="H132" i="10"/>
  <c r="F137" i="10"/>
  <c r="F151" i="10" s="1"/>
  <c r="F133" i="10"/>
  <c r="F147" i="10" s="1"/>
  <c r="F140" i="10"/>
  <c r="F154" i="10" s="1"/>
  <c r="F139" i="10"/>
  <c r="F153" i="10" s="1"/>
  <c r="F135" i="10"/>
  <c r="F149" i="10" s="1"/>
  <c r="F141" i="10"/>
  <c r="F155" i="10" s="1"/>
  <c r="F134" i="10"/>
  <c r="F148" i="10" s="1"/>
  <c r="F136" i="10"/>
  <c r="F150" i="10" s="1"/>
  <c r="F132" i="10"/>
  <c r="F138" i="10"/>
  <c r="F152" i="10" s="1"/>
  <c r="I139" i="10"/>
  <c r="I153" i="10" s="1"/>
  <c r="I136" i="10"/>
  <c r="I150" i="10" s="1"/>
  <c r="I133" i="10"/>
  <c r="I147" i="10" s="1"/>
  <c r="I134" i="10"/>
  <c r="I148" i="10" s="1"/>
  <c r="I141" i="10"/>
  <c r="I155" i="10" s="1"/>
  <c r="I138" i="10"/>
  <c r="I152" i="10" s="1"/>
  <c r="I140" i="10"/>
  <c r="I154" i="10" s="1"/>
  <c r="I137" i="10"/>
  <c r="I151" i="10" s="1"/>
  <c r="I132" i="10"/>
  <c r="I135" i="10"/>
  <c r="I149" i="10" s="1"/>
  <c r="E76" i="10"/>
  <c r="E98" i="10" s="1"/>
  <c r="W76" i="10"/>
  <c r="W98" i="10" s="1"/>
  <c r="D98" i="10"/>
  <c r="V76" i="10"/>
  <c r="V98" i="10" s="1"/>
  <c r="P76" i="10"/>
  <c r="R76" i="10"/>
  <c r="R98" i="10" s="1"/>
  <c r="U76" i="10"/>
  <c r="U98" i="10" s="1"/>
  <c r="O76" i="10"/>
  <c r="T76" i="10"/>
  <c r="T98" i="10" s="1"/>
  <c r="N76" i="10"/>
  <c r="M76" i="10"/>
  <c r="M98" i="10" s="1"/>
  <c r="L76" i="10"/>
  <c r="R156" i="10"/>
  <c r="O160" i="10" s="1"/>
  <c r="O161" i="10" s="1"/>
  <c r="V156" i="10"/>
  <c r="S160" i="10" s="1"/>
  <c r="S161" i="10" s="1"/>
  <c r="U156" i="10"/>
  <c r="R160" i="10" s="1"/>
  <c r="R161" i="10" s="1"/>
  <c r="T156" i="10"/>
  <c r="Q160" i="10" s="1"/>
  <c r="Q161" i="10" s="1"/>
  <c r="S156" i="10"/>
  <c r="P160" i="10" s="1"/>
  <c r="W156" i="10"/>
  <c r="T160" i="10" s="1"/>
  <c r="T161" i="10" s="1"/>
  <c r="C165" i="10" l="1"/>
  <c r="P146" i="10"/>
  <c r="P142" i="10"/>
  <c r="N146" i="10"/>
  <c r="N156" i="10" s="1"/>
  <c r="L160" i="10" s="1"/>
  <c r="L161" i="10" s="1"/>
  <c r="N142" i="10"/>
  <c r="M146" i="10"/>
  <c r="M142" i="10"/>
  <c r="K146" i="10"/>
  <c r="K156" i="10" s="1"/>
  <c r="I160" i="10" s="1"/>
  <c r="I161" i="10" s="1"/>
  <c r="K142" i="10"/>
  <c r="P161" i="10"/>
  <c r="O146" i="10"/>
  <c r="O156" i="10" s="1"/>
  <c r="M160" i="10" s="1"/>
  <c r="M161" i="10" s="1"/>
  <c r="O142" i="10"/>
  <c r="L146" i="10"/>
  <c r="L156" i="10" s="1"/>
  <c r="J160" i="10" s="1"/>
  <c r="L142" i="10"/>
  <c r="I146" i="10"/>
  <c r="I156" i="10" s="1"/>
  <c r="H160" i="10" s="1"/>
  <c r="I142" i="10"/>
  <c r="G146" i="10"/>
  <c r="G156" i="10" s="1"/>
  <c r="F160" i="10" s="1"/>
  <c r="G142" i="10"/>
  <c r="F146" i="10"/>
  <c r="F156" i="10" s="1"/>
  <c r="E160" i="10" s="1"/>
  <c r="F142" i="10"/>
  <c r="D146" i="10"/>
  <c r="D156" i="10" s="1"/>
  <c r="C160" i="10" s="1"/>
  <c r="C161" i="10" s="1"/>
  <c r="D142" i="10"/>
  <c r="H146" i="10"/>
  <c r="H156" i="10" s="1"/>
  <c r="G160" i="10" s="1"/>
  <c r="H142" i="10"/>
  <c r="E146" i="10"/>
  <c r="E142" i="10"/>
  <c r="N98" i="10"/>
  <c r="O98" i="10"/>
  <c r="L98" i="10"/>
  <c r="P98" i="10"/>
  <c r="M156" i="10"/>
  <c r="K160" i="10" s="1"/>
  <c r="K161" i="10" s="1"/>
  <c r="E156" i="10"/>
  <c r="D160" i="10" s="1"/>
  <c r="P156" i="10"/>
  <c r="N160" i="10" s="1"/>
  <c r="N161" i="10" s="1"/>
  <c r="C163" i="10" l="1"/>
  <c r="C166" i="10"/>
  <c r="C164" i="10"/>
  <c r="J161" i="10"/>
  <c r="H161" i="10"/>
  <c r="G161" i="10"/>
  <c r="E161" i="10"/>
  <c r="D161" i="10"/>
  <c r="F161" i="10"/>
</calcChain>
</file>

<file path=xl/sharedStrings.xml><?xml version="1.0" encoding="utf-8"?>
<sst xmlns="http://schemas.openxmlformats.org/spreadsheetml/2006/main" count="823" uniqueCount="422">
  <si>
    <t>WBCA CIRCUIT SEGMENT CALCULATION EXAMPLE</t>
  </si>
  <si>
    <t>ID</t>
  </si>
  <si>
    <t>Step</t>
  </si>
  <si>
    <t>Formula</t>
  </si>
  <si>
    <t>Value</t>
  </si>
  <si>
    <t>Comments</t>
  </si>
  <si>
    <t>Nominal Discount Rate</t>
  </si>
  <si>
    <t>After-Tax Weighted Average Cost of Capital (ATWACC).</t>
  </si>
  <si>
    <t>Inflation Rate</t>
  </si>
  <si>
    <t>Real Discount Rate</t>
  </si>
  <si>
    <t>(1 + A1)/(1 + A2) - 1</t>
  </si>
  <si>
    <t>Discount rate accounting for the effects of inflation.</t>
  </si>
  <si>
    <t>Benefit Lifetime (years)</t>
  </si>
  <si>
    <t>Lifetime Present Value Factor</t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</si>
  <si>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Aptos Narrow"/>
        <family val="2"/>
        <scheme val="minor"/>
      </rPr>
      <t xml:space="preserve"> (1 + A3)</t>
    </r>
    <r>
      <rPr>
        <vertAlign val="superscript"/>
        <sz val="11"/>
        <color theme="1"/>
        <rFont val="Aptos Narrow"/>
        <family val="2"/>
        <scheme val="minor"/>
      </rPr>
      <t>-y</t>
    </r>
    <r>
      <rPr>
        <sz val="11"/>
        <color theme="1"/>
        <rFont val="Aptos Narrow"/>
        <family val="2"/>
        <scheme val="minor"/>
      </rPr>
      <t>;  y: [0, 1, 2, …, A4-1]</t>
    </r>
  </si>
  <si>
    <t>Sum of discount rate factor over Benefit Lifetime.</t>
  </si>
  <si>
    <t>Post-PSPS Enterprise Risk Model 2025 Wildfire Risk Exposure.</t>
  </si>
  <si>
    <t>Total WDRM v4 Risk Exposure (points)</t>
  </si>
  <si>
    <t>WDRM Total Wildfire Risk Exposure.</t>
  </si>
  <si>
    <t>Enterprise Risk Model 2025 Public Safety Risk Exposure.</t>
  </si>
  <si>
    <t>Enterprise Risk Model 2025 PSPS Risk Exposure.</t>
  </si>
  <si>
    <t>Enterprise Risk Model 2025 Normal Reliability Risk Exposure.</t>
  </si>
  <si>
    <t>Estimated wildfire risk post-PSPS consideration.</t>
  </si>
  <si>
    <t>Wildfire Mitigation Effectiveness</t>
  </si>
  <si>
    <t>Effectiveness of mitigation on Wildfire Risk.</t>
  </si>
  <si>
    <t>C1 * C2</t>
  </si>
  <si>
    <t>Risk reduction based on mitigation effectiveness.</t>
  </si>
  <si>
    <t>Lifetime Present Value Wildfire Risk Reduction</t>
  </si>
  <si>
    <t>C3 * A5</t>
  </si>
  <si>
    <t>Present value of risk reduction over Benefit Lifetime.</t>
  </si>
  <si>
    <t>Total Safety Risk Exposure for Circuit Segment.</t>
  </si>
  <si>
    <t>Safety Mitigation Effectiveness</t>
  </si>
  <si>
    <t>Effectiveness of mitigation on Safety Risk.</t>
  </si>
  <si>
    <t>D1 * D2</t>
  </si>
  <si>
    <t>Lifetime Present Value Safety Risk Reduction</t>
  </si>
  <si>
    <t>D3 * A5</t>
  </si>
  <si>
    <t>Total PSPS Risk Exposure for Circuit Segment.</t>
  </si>
  <si>
    <t>PSPS Mitigation Effectiveness</t>
  </si>
  <si>
    <t>Effectiveness of mitigation on PSPS Risk.</t>
  </si>
  <si>
    <t>E1 * E2</t>
  </si>
  <si>
    <t>Lifetime Present Value PSPS Risk Reduction</t>
  </si>
  <si>
    <t>E3 * A5</t>
  </si>
  <si>
    <t>Total Reliability Risk Exposure for Circuit Segment.</t>
  </si>
  <si>
    <t>Reliability Mitigation Effectiveness</t>
  </si>
  <si>
    <t>Effectiveness of mitigation on Reliability Risk.</t>
  </si>
  <si>
    <t>F1 * F2</t>
  </si>
  <si>
    <t>Lifetime Present Value Reliability Risk Reduction</t>
  </si>
  <si>
    <t>F3 * A5</t>
  </si>
  <si>
    <t>Total Overall Lifetime Risk Reduction</t>
  </si>
  <si>
    <t>C4 + D4 + E4 + F4</t>
  </si>
  <si>
    <t>Sum of Lifetime Present Value Risk Reductions.</t>
  </si>
  <si>
    <t>Annual O&amp;M spend assuming no mitigation</t>
  </si>
  <si>
    <t>Baseline Lifetime O&amp;M Spend</t>
  </si>
  <si>
    <t>H1 * A5</t>
  </si>
  <si>
    <t>Present value of Baseline O&amp;M spend over Benefit Lifetime.</t>
  </si>
  <si>
    <t>Initial capital spend of mitigation activity.</t>
  </si>
  <si>
    <t>Present Value Revenue Requirement (PVRR)</t>
  </si>
  <si>
    <t>Factor to incorporate revenue requirements for capital investments</t>
  </si>
  <si>
    <t>I1 * I2</t>
  </si>
  <si>
    <t>Present value of Initial Capital spend over Benefit Lifetime.</t>
  </si>
  <si>
    <t>Annual spend of mitigation for baseline assets on circuit segment.</t>
  </si>
  <si>
    <t>Mitigation Lifetime O&amp;M Spend</t>
  </si>
  <si>
    <t>J1 * A5</t>
  </si>
  <si>
    <t>Present value of Mitigation O&amp;M spend over Benefit Lifetime.</t>
  </si>
  <si>
    <t>Baseline - Mitigation Lifetime O&amp;M Spend</t>
  </si>
  <si>
    <t>H2 - J2</t>
  </si>
  <si>
    <t>Difference between the Lifetime Baseline and Mitigation O&amp;M.</t>
  </si>
  <si>
    <t>CBR</t>
  </si>
  <si>
    <t>(G1 + K1) / I3</t>
  </si>
  <si>
    <t>Ratio of Net Present Value Benefits to Costs.</t>
  </si>
  <si>
    <t>RAMP CALCULATION EXAMPLE</t>
  </si>
  <si>
    <t>Undergrounding example - showing calculations for 2025 through 2030</t>
  </si>
  <si>
    <t>Program affects WLDFR, DOVHD, and PCEEE risks</t>
  </si>
  <si>
    <t>CBA Methodology using Feb 2025 vintage</t>
  </si>
  <si>
    <t>WLDFR</t>
  </si>
  <si>
    <t>DOVHD</t>
  </si>
  <si>
    <t>PCEEE</t>
  </si>
  <si>
    <t>2026 Baseline, Enterprise Risk Score ($M)</t>
  </si>
  <si>
    <t>RISK SCORES ($M)</t>
  </si>
  <si>
    <t>Case</t>
  </si>
  <si>
    <t>Baseline</t>
  </si>
  <si>
    <t>HFRA - Distribution - Primary - Tranche 1</t>
  </si>
  <si>
    <t>Aggregated</t>
  </si>
  <si>
    <t>HFRA_Tranche_01</t>
  </si>
  <si>
    <t>Electric Distribution Overhead Assets</t>
  </si>
  <si>
    <t>HFRA - Distribution - Primary - Tranche 2</t>
  </si>
  <si>
    <t>HFRA_Tranche_02</t>
  </si>
  <si>
    <t>HFRA - Distribution - Primary - Tranche 3</t>
  </si>
  <si>
    <t>HFRA_Tranche_03</t>
  </si>
  <si>
    <t>HFRA - Distribution - Primary - Tranche 4</t>
  </si>
  <si>
    <t>HFRA_Tranche_04</t>
  </si>
  <si>
    <t>HFRA - Distribution - Primary - Tranche 5</t>
  </si>
  <si>
    <t>HFRA_Tranche_05</t>
  </si>
  <si>
    <t>HFRA - Distribution - Primary - Tranche 6</t>
  </si>
  <si>
    <t>HFRA_Tranche_06</t>
  </si>
  <si>
    <t>HFRA - Distribution - Primary - Tranche 7</t>
  </si>
  <si>
    <t>HFRA_Tranche_07</t>
  </si>
  <si>
    <t>HFRA - Distribution - Primary - Tranche 8</t>
  </si>
  <si>
    <t>HFRA_Tranche_08</t>
  </si>
  <si>
    <t>HFRA - Distribution - Primary - Tranche 9</t>
  </si>
  <si>
    <t>HFRA_Tranche_09</t>
  </si>
  <si>
    <t>HFRA - Distribution - Primary - Tranche 10</t>
  </si>
  <si>
    <t>HFRA_Tranche_10</t>
  </si>
  <si>
    <t>RISK REDUCTION CALCULATIONS</t>
  </si>
  <si>
    <t>Program effectiveness (frequency)</t>
  </si>
  <si>
    <t>Benefit Length (years)</t>
  </si>
  <si>
    <t>Program scope (primary miles)</t>
  </si>
  <si>
    <t>TRANCHE EXPOSURE</t>
  </si>
  <si>
    <t>Miles</t>
  </si>
  <si>
    <t>PROGRAM EXPOSURE</t>
  </si>
  <si>
    <t>Program</t>
  </si>
  <si>
    <t>System Hardening [Underground]</t>
  </si>
  <si>
    <t>Exposure Unit</t>
  </si>
  <si>
    <t>UG Miles</t>
  </si>
  <si>
    <t>Exposure Units</t>
  </si>
  <si>
    <t>AVERAGE EFFECTIVENESS</t>
  </si>
  <si>
    <t>RISK REDUCTION</t>
  </si>
  <si>
    <t>RISK REDUCTION NPV CALCULATIONS</t>
  </si>
  <si>
    <t>After-Tax Weighted Average Cost of Capital (ATWACC)</t>
  </si>
  <si>
    <t>NPV Year</t>
  </si>
  <si>
    <t>Real Discount Factor</t>
  </si>
  <si>
    <t xml:space="preserve">NPV RR CALCULATIONS </t>
  </si>
  <si>
    <t>Sum</t>
  </si>
  <si>
    <t xml:space="preserve">COST CALCULATIONS </t>
  </si>
  <si>
    <t>MAT (optional)</t>
  </si>
  <si>
    <t>CapEx USD 2025</t>
  </si>
  <si>
    <t>CapEx USD 2026</t>
  </si>
  <si>
    <t>CapEx USD 2027</t>
  </si>
  <si>
    <t>CapEx USD 2028</t>
  </si>
  <si>
    <t>CapEx USD 2029</t>
  </si>
  <si>
    <t>CapEx USD 2030</t>
  </si>
  <si>
    <t>OpEx USD 2025</t>
  </si>
  <si>
    <t>OpEx USD 2026</t>
  </si>
  <si>
    <t>OpEx USD 2027</t>
  </si>
  <si>
    <t>OpEx USD 2028</t>
  </si>
  <si>
    <t>OpEx USD 2029</t>
  </si>
  <si>
    <t>OpEx USD 2030</t>
  </si>
  <si>
    <t>Asset Type</t>
  </si>
  <si>
    <t>Generic Capital PVRR Multiplier</t>
  </si>
  <si>
    <t>Custom Capital PVRR Multiplier</t>
  </si>
  <si>
    <t>Generic Lifetime Incremental O&amp;M PVRR Multiplier</t>
  </si>
  <si>
    <t>Custom Lifetime Incremental O&amp;M PVRR Multiplier (optional; specify if 0)</t>
  </si>
  <si>
    <t>Lifetime Incremental O&amp;M PVRR Multiplier</t>
  </si>
  <si>
    <t>PVRR Multiplier</t>
  </si>
  <si>
    <t>08W, 3UG</t>
  </si>
  <si>
    <t>Electric distribution (&lt;69kV) - Underground</t>
  </si>
  <si>
    <t>Cost ($M)</t>
  </si>
  <si>
    <t>COST PRORATE BY PROGRAM EXPOSURE</t>
  </si>
  <si>
    <t>NPV COST</t>
  </si>
  <si>
    <t>NPV RR</t>
  </si>
  <si>
    <t>Cost NPV</t>
  </si>
  <si>
    <t>CBR WLDFR (2026-2028)</t>
  </si>
  <si>
    <t>CBR DOVHD (2026-2028)</t>
  </si>
  <si>
    <t>CBR PCEEE (2026-2028)</t>
  </si>
  <si>
    <t>Overall Program CBR (2026-2028)</t>
  </si>
  <si>
    <t>2025 Post-PSPS Wildfire Enterprise Risk Exposure ($M)</t>
  </si>
  <si>
    <t>2025 Public Safety Enterprise Risk Exposure ($M)</t>
  </si>
  <si>
    <t>2025 PSPS Enterprise Risk Exposure ($M)</t>
  </si>
  <si>
    <t>2025 Normal Reliability Enterprise Risk Exposure ($M)</t>
  </si>
  <si>
    <t>Annual Wildfire Risk Reduction ($M)</t>
  </si>
  <si>
    <t>Safety Risk Exposure 
($M)</t>
  </si>
  <si>
    <t>Post-PSPS Wildfire Risk Exposure ($M)</t>
  </si>
  <si>
    <t>Annual Safety Risk Reduction 
($M)</t>
  </si>
  <si>
    <t>PSPS Risk Exposure 
($M)</t>
  </si>
  <si>
    <t>Annual PSPS Risk Reduction 
($M)</t>
  </si>
  <si>
    <t>Reliability Risk Exposure 
$M)</t>
  </si>
  <si>
    <t>Annual Reliability Risk Reduction 
($M)</t>
  </si>
  <si>
    <t>Lifetime Capital Expenditure</t>
  </si>
  <si>
    <t>Initial Capital Cost ($M)</t>
  </si>
  <si>
    <t>Annual O&amp;M Spend 
($M)</t>
  </si>
  <si>
    <t>Baseline Annual Spend 
($M)</t>
  </si>
  <si>
    <r>
      <rPr>
        <b/>
        <sz val="11"/>
        <color theme="1"/>
        <rFont val="Aptos Narrow"/>
        <family val="2"/>
        <scheme val="minor"/>
      </rPr>
      <t>FINANCIAL RATES AND FACTORS</t>
    </r>
    <r>
      <rPr>
        <sz val="11"/>
        <color theme="1"/>
        <rFont val="Aptos Narrow"/>
        <family val="2"/>
        <scheme val="minor"/>
      </rPr>
      <t xml:space="preserve">
A5</t>
    </r>
  </si>
  <si>
    <r>
      <rPr>
        <b/>
        <sz val="11"/>
        <color theme="1"/>
        <rFont val="Aptos Narrow"/>
        <family val="2"/>
        <scheme val="minor"/>
      </rPr>
      <t>FINANCIAL RATES AND FACTORS</t>
    </r>
    <r>
      <rPr>
        <sz val="11"/>
        <color theme="1"/>
        <rFont val="Aptos Narrow"/>
        <family val="2"/>
        <scheme val="minor"/>
      </rPr>
      <t xml:space="preserve">
A4</t>
    </r>
  </si>
  <si>
    <r>
      <rPr>
        <b/>
        <sz val="11"/>
        <color theme="1"/>
        <rFont val="Aptos Narrow"/>
        <family val="2"/>
        <scheme val="minor"/>
      </rPr>
      <t>FINANCIAL RATES AND FACTORS</t>
    </r>
    <r>
      <rPr>
        <sz val="11"/>
        <color theme="1"/>
        <rFont val="Aptos Narrow"/>
        <family val="2"/>
        <scheme val="minor"/>
      </rPr>
      <t xml:space="preserve">
A3</t>
    </r>
  </si>
  <si>
    <r>
      <rPr>
        <b/>
        <sz val="11"/>
        <color theme="1"/>
        <rFont val="Aptos Narrow"/>
        <family val="2"/>
        <scheme val="minor"/>
      </rPr>
      <t>FINANCIAL RATES AND FACTORS</t>
    </r>
    <r>
      <rPr>
        <sz val="11"/>
        <color theme="1"/>
        <rFont val="Aptos Narrow"/>
        <family val="2"/>
        <scheme val="minor"/>
      </rPr>
      <t xml:space="preserve">
A2</t>
    </r>
  </si>
  <si>
    <r>
      <rPr>
        <b/>
        <sz val="11"/>
        <color theme="1"/>
        <rFont val="Aptos Narrow"/>
        <family val="2"/>
        <scheme val="minor"/>
      </rPr>
      <t>FINANCIAL RATES AND FACTORS</t>
    </r>
    <r>
      <rPr>
        <sz val="11"/>
        <color theme="1"/>
        <rFont val="Aptos Narrow"/>
        <family val="2"/>
        <scheme val="minor"/>
      </rPr>
      <t xml:space="preserve">
A1</t>
    </r>
  </si>
  <si>
    <r>
      <rPr>
        <b/>
        <sz val="11"/>
        <color theme="1"/>
        <rFont val="Aptos Narrow"/>
        <family val="2"/>
        <scheme val="minor"/>
      </rPr>
      <t>BASELINE RISK VALUES - ELECTRIC DISTRIBUTION</t>
    </r>
    <r>
      <rPr>
        <sz val="11"/>
        <color theme="1"/>
        <rFont val="Aptos Narrow"/>
        <family val="2"/>
        <scheme val="minor"/>
      </rPr>
      <t xml:space="preserve">
B5</t>
    </r>
  </si>
  <si>
    <r>
      <rPr>
        <b/>
        <sz val="11"/>
        <color theme="1"/>
        <rFont val="Aptos Narrow"/>
        <family val="2"/>
        <scheme val="minor"/>
      </rPr>
      <t>BASELINE RISK VALUES - ELECTRIC DISTRIBUTION</t>
    </r>
    <r>
      <rPr>
        <sz val="11"/>
        <color theme="1"/>
        <rFont val="Aptos Narrow"/>
        <family val="2"/>
        <scheme val="minor"/>
      </rPr>
      <t xml:space="preserve">
B4</t>
    </r>
  </si>
  <si>
    <r>
      <rPr>
        <b/>
        <sz val="11"/>
        <color theme="1"/>
        <rFont val="Aptos Narrow"/>
        <family val="2"/>
        <scheme val="minor"/>
      </rPr>
      <t>BASELINE RISK VALUES - ELECTRIC DISTRIBUTION</t>
    </r>
    <r>
      <rPr>
        <sz val="11"/>
        <color theme="1"/>
        <rFont val="Aptos Narrow"/>
        <family val="2"/>
        <scheme val="minor"/>
      </rPr>
      <t xml:space="preserve">
B3</t>
    </r>
  </si>
  <si>
    <r>
      <rPr>
        <b/>
        <sz val="11"/>
        <color theme="1"/>
        <rFont val="Aptos Narrow"/>
        <family val="2"/>
        <scheme val="minor"/>
      </rPr>
      <t>BASELINE RISK VALUES - ELECTRIC DISTRIBUTION</t>
    </r>
    <r>
      <rPr>
        <sz val="11"/>
        <color theme="1"/>
        <rFont val="Aptos Narrow"/>
        <family val="2"/>
        <scheme val="minor"/>
      </rPr>
      <t xml:space="preserve">
B2</t>
    </r>
  </si>
  <si>
    <r>
      <rPr>
        <b/>
        <sz val="11"/>
        <color theme="1"/>
        <rFont val="Aptos Narrow"/>
        <family val="2"/>
        <scheme val="minor"/>
      </rPr>
      <t>BASELINE RISK VALUES - ELECTRIC DISTRIBUTION</t>
    </r>
    <r>
      <rPr>
        <sz val="11"/>
        <color theme="1"/>
        <rFont val="Aptos Narrow"/>
        <family val="2"/>
        <scheme val="minor"/>
      </rPr>
      <t xml:space="preserve">
B1</t>
    </r>
  </si>
  <si>
    <r>
      <rPr>
        <b/>
        <sz val="11"/>
        <color theme="1"/>
        <rFont val="Aptos Narrow"/>
        <family val="2"/>
        <scheme val="minor"/>
      </rPr>
      <t>POST-PSPS WILDFIRE RISK REDUCTION</t>
    </r>
    <r>
      <rPr>
        <sz val="11"/>
        <color theme="1"/>
        <rFont val="Aptos Narrow"/>
        <family val="2"/>
        <scheme val="minor"/>
      </rPr>
      <t xml:space="preserve">
C1</t>
    </r>
  </si>
  <si>
    <r>
      <rPr>
        <b/>
        <sz val="11"/>
        <color theme="1"/>
        <rFont val="Aptos Narrow"/>
        <family val="2"/>
        <scheme val="minor"/>
      </rPr>
      <t>POST-PSPS WILDFIRE RISK REDUCTION</t>
    </r>
    <r>
      <rPr>
        <sz val="11"/>
        <color theme="1"/>
        <rFont val="Aptos Narrow"/>
        <family val="2"/>
        <scheme val="minor"/>
      </rPr>
      <t xml:space="preserve">
C2</t>
    </r>
  </si>
  <si>
    <r>
      <rPr>
        <b/>
        <sz val="11"/>
        <color theme="1"/>
        <rFont val="Aptos Narrow"/>
        <family val="2"/>
        <scheme val="minor"/>
      </rPr>
      <t>POST-PSPS WILDFIRE RISK REDUCTION</t>
    </r>
    <r>
      <rPr>
        <sz val="11"/>
        <color theme="1"/>
        <rFont val="Aptos Narrow"/>
        <family val="2"/>
        <scheme val="minor"/>
      </rPr>
      <t xml:space="preserve">
C3</t>
    </r>
  </si>
  <si>
    <r>
      <rPr>
        <b/>
        <sz val="11"/>
        <color theme="1"/>
        <rFont val="Aptos Narrow"/>
        <family val="2"/>
        <scheme val="minor"/>
      </rPr>
      <t>POST-PSPS WILDFIRE RISK REDUCTION</t>
    </r>
    <r>
      <rPr>
        <sz val="11"/>
        <color theme="1"/>
        <rFont val="Aptos Narrow"/>
        <family val="2"/>
        <scheme val="minor"/>
      </rPr>
      <t xml:space="preserve">
C4</t>
    </r>
  </si>
  <si>
    <r>
      <rPr>
        <b/>
        <sz val="11"/>
        <color theme="1"/>
        <rFont val="Aptos Narrow"/>
        <family val="2"/>
        <scheme val="minor"/>
      </rPr>
      <t>SAFETY RISK REDUCTION</t>
    </r>
    <r>
      <rPr>
        <sz val="11"/>
        <color theme="1"/>
        <rFont val="Aptos Narrow"/>
        <family val="2"/>
        <scheme val="minor"/>
      </rPr>
      <t xml:space="preserve">
D1</t>
    </r>
  </si>
  <si>
    <r>
      <rPr>
        <b/>
        <sz val="11"/>
        <color theme="1"/>
        <rFont val="Aptos Narrow"/>
        <family val="2"/>
        <scheme val="minor"/>
      </rPr>
      <t>SAFETY RISK REDUCTION</t>
    </r>
    <r>
      <rPr>
        <sz val="11"/>
        <color theme="1"/>
        <rFont val="Aptos Narrow"/>
        <family val="2"/>
        <scheme val="minor"/>
      </rPr>
      <t xml:space="preserve">
D2</t>
    </r>
  </si>
  <si>
    <r>
      <rPr>
        <b/>
        <sz val="11"/>
        <color theme="1"/>
        <rFont val="Aptos Narrow"/>
        <family val="2"/>
        <scheme val="minor"/>
      </rPr>
      <t>SAFETY RISK REDUCTION</t>
    </r>
    <r>
      <rPr>
        <sz val="11"/>
        <color theme="1"/>
        <rFont val="Aptos Narrow"/>
        <family val="2"/>
        <scheme val="minor"/>
      </rPr>
      <t xml:space="preserve">
D3</t>
    </r>
  </si>
  <si>
    <r>
      <rPr>
        <b/>
        <sz val="11"/>
        <color theme="1"/>
        <rFont val="Aptos Narrow"/>
        <family val="2"/>
        <scheme val="minor"/>
      </rPr>
      <t>SAFETY RISK REDUCTION</t>
    </r>
    <r>
      <rPr>
        <sz val="11"/>
        <color theme="1"/>
        <rFont val="Aptos Narrow"/>
        <family val="2"/>
        <scheme val="minor"/>
      </rPr>
      <t xml:space="preserve">
D4</t>
    </r>
  </si>
  <si>
    <r>
      <rPr>
        <b/>
        <sz val="11"/>
        <color theme="1"/>
        <rFont val="Aptos Narrow"/>
        <family val="2"/>
        <scheme val="minor"/>
      </rPr>
      <t>PSPS RELIABILITY RISK REDUCTION</t>
    </r>
    <r>
      <rPr>
        <sz val="11"/>
        <color theme="1"/>
        <rFont val="Aptos Narrow"/>
        <family val="2"/>
        <scheme val="minor"/>
      </rPr>
      <t xml:space="preserve">
E1</t>
    </r>
  </si>
  <si>
    <r>
      <rPr>
        <b/>
        <sz val="11"/>
        <color theme="1"/>
        <rFont val="Aptos Narrow"/>
        <family val="2"/>
        <scheme val="minor"/>
      </rPr>
      <t>PSPS RELIABILITY RISK REDUCTION</t>
    </r>
    <r>
      <rPr>
        <sz val="11"/>
        <color theme="1"/>
        <rFont val="Aptos Narrow"/>
        <family val="2"/>
        <scheme val="minor"/>
      </rPr>
      <t xml:space="preserve">
E2</t>
    </r>
  </si>
  <si>
    <r>
      <rPr>
        <b/>
        <sz val="11"/>
        <color theme="1"/>
        <rFont val="Aptos Narrow"/>
        <family val="2"/>
        <scheme val="minor"/>
      </rPr>
      <t>PSPS RELIABILITY RISK REDUCTION</t>
    </r>
    <r>
      <rPr>
        <sz val="11"/>
        <color theme="1"/>
        <rFont val="Aptos Narrow"/>
        <family val="2"/>
        <scheme val="minor"/>
      </rPr>
      <t xml:space="preserve">
E3</t>
    </r>
  </si>
  <si>
    <r>
      <rPr>
        <b/>
        <sz val="11"/>
        <color theme="1"/>
        <rFont val="Aptos Narrow"/>
        <family val="2"/>
        <scheme val="minor"/>
      </rPr>
      <t>PSPS RELIABILITY RISK REDUCTION</t>
    </r>
    <r>
      <rPr>
        <sz val="11"/>
        <color theme="1"/>
        <rFont val="Aptos Narrow"/>
        <family val="2"/>
        <scheme val="minor"/>
      </rPr>
      <t xml:space="preserve">
E4</t>
    </r>
  </si>
  <si>
    <r>
      <rPr>
        <b/>
        <sz val="11"/>
        <color theme="1"/>
        <rFont val="Aptos Narrow"/>
        <family val="2"/>
        <scheme val="minor"/>
      </rPr>
      <t>RELIABILITY RISK REDUCTION (non-EPSS, non-PSPS)</t>
    </r>
    <r>
      <rPr>
        <sz val="11"/>
        <color theme="1"/>
        <rFont val="Aptos Narrow"/>
        <family val="2"/>
        <scheme val="minor"/>
      </rPr>
      <t xml:space="preserve">
F1</t>
    </r>
  </si>
  <si>
    <r>
      <rPr>
        <b/>
        <sz val="11"/>
        <color theme="1"/>
        <rFont val="Aptos Narrow"/>
        <family val="2"/>
        <scheme val="minor"/>
      </rPr>
      <t>RELIABILITY RISK REDUCTION (non-EPSS, non-PSPS)</t>
    </r>
    <r>
      <rPr>
        <sz val="11"/>
        <color theme="1"/>
        <rFont val="Aptos Narrow"/>
        <family val="2"/>
        <scheme val="minor"/>
      </rPr>
      <t xml:space="preserve">
F2</t>
    </r>
  </si>
  <si>
    <r>
      <rPr>
        <b/>
        <sz val="11"/>
        <color theme="1"/>
        <rFont val="Aptos Narrow"/>
        <family val="2"/>
        <scheme val="minor"/>
      </rPr>
      <t>RELIABILITY RISK REDUCTION (non-EPSS, non-PSPS)</t>
    </r>
    <r>
      <rPr>
        <sz val="11"/>
        <color theme="1"/>
        <rFont val="Aptos Narrow"/>
        <family val="2"/>
        <scheme val="minor"/>
      </rPr>
      <t xml:space="preserve">
F3</t>
    </r>
  </si>
  <si>
    <r>
      <rPr>
        <b/>
        <sz val="11"/>
        <color theme="1"/>
        <rFont val="Aptos Narrow"/>
        <family val="2"/>
        <scheme val="minor"/>
      </rPr>
      <t>RELIABILITY RISK REDUCTION (non-EPSS, non-PSPS)</t>
    </r>
    <r>
      <rPr>
        <sz val="11"/>
        <color theme="1"/>
        <rFont val="Aptos Narrow"/>
        <family val="2"/>
        <scheme val="minor"/>
      </rPr>
      <t xml:space="preserve">
F4</t>
    </r>
  </si>
  <si>
    <r>
      <rPr>
        <b/>
        <sz val="11"/>
        <color theme="1"/>
        <rFont val="Aptos Narrow"/>
        <family val="2"/>
        <scheme val="minor"/>
      </rPr>
      <t>OVERALL LIFETIME RISK REDUCTION</t>
    </r>
    <r>
      <rPr>
        <sz val="11"/>
        <color theme="1"/>
        <rFont val="Aptos Narrow"/>
        <family val="2"/>
        <scheme val="minor"/>
      </rPr>
      <t xml:space="preserve">
G1</t>
    </r>
  </si>
  <si>
    <r>
      <rPr>
        <b/>
        <sz val="11"/>
        <color theme="1"/>
        <rFont val="Aptos Narrow"/>
        <family val="2"/>
        <scheme val="minor"/>
      </rPr>
      <t>BASELINE O&amp;M SPEND</t>
    </r>
    <r>
      <rPr>
        <sz val="11"/>
        <color theme="1"/>
        <rFont val="Aptos Narrow"/>
        <family val="2"/>
        <scheme val="minor"/>
      </rPr>
      <t xml:space="preserve">
H1</t>
    </r>
  </si>
  <si>
    <r>
      <rPr>
        <b/>
        <sz val="11"/>
        <color theme="1"/>
        <rFont val="Aptos Narrow"/>
        <family val="2"/>
        <scheme val="minor"/>
      </rPr>
      <t>BASELINE O&amp;M SPEND</t>
    </r>
    <r>
      <rPr>
        <sz val="11"/>
        <color theme="1"/>
        <rFont val="Aptos Narrow"/>
        <family val="2"/>
        <scheme val="minor"/>
      </rPr>
      <t xml:space="preserve">
H2</t>
    </r>
  </si>
  <si>
    <r>
      <rPr>
        <b/>
        <sz val="11"/>
        <color theme="1"/>
        <rFont val="Aptos Narrow"/>
        <family val="2"/>
        <scheme val="minor"/>
      </rPr>
      <t>MITIGATION INITIAL CAPITAL SPEND</t>
    </r>
    <r>
      <rPr>
        <sz val="11"/>
        <color theme="1"/>
        <rFont val="Aptos Narrow"/>
        <family val="2"/>
        <scheme val="minor"/>
      </rPr>
      <t xml:space="preserve">
I3</t>
    </r>
  </si>
  <si>
    <r>
      <rPr>
        <b/>
        <sz val="11"/>
        <color theme="1"/>
        <rFont val="Aptos Narrow"/>
        <family val="2"/>
        <scheme val="minor"/>
      </rPr>
      <t>MITIGATION INITIAL CAPITAL SPEND</t>
    </r>
    <r>
      <rPr>
        <sz val="11"/>
        <color theme="1"/>
        <rFont val="Aptos Narrow"/>
        <family val="2"/>
        <scheme val="minor"/>
      </rPr>
      <t xml:space="preserve">
I2</t>
    </r>
  </si>
  <si>
    <r>
      <rPr>
        <b/>
        <sz val="11"/>
        <color theme="1"/>
        <rFont val="Aptos Narrow"/>
        <family val="2"/>
        <scheme val="minor"/>
      </rPr>
      <t>MITIGATION INITIAL CAPITAL SPEND</t>
    </r>
    <r>
      <rPr>
        <sz val="11"/>
        <color theme="1"/>
        <rFont val="Aptos Narrow"/>
        <family val="2"/>
        <scheme val="minor"/>
      </rPr>
      <t xml:space="preserve">
I1</t>
    </r>
  </si>
  <si>
    <r>
      <rPr>
        <b/>
        <sz val="11"/>
        <color theme="1"/>
        <rFont val="Aptos Narrow"/>
        <family val="2"/>
        <scheme val="minor"/>
      </rPr>
      <t>MITIGATION ANNUAL SPEND</t>
    </r>
    <r>
      <rPr>
        <sz val="11"/>
        <color theme="1"/>
        <rFont val="Aptos Narrow"/>
        <family val="2"/>
        <scheme val="minor"/>
      </rPr>
      <t xml:space="preserve">
J1</t>
    </r>
  </si>
  <si>
    <r>
      <rPr>
        <b/>
        <sz val="11"/>
        <color theme="1"/>
        <rFont val="Aptos Narrow"/>
        <family val="2"/>
        <scheme val="minor"/>
      </rPr>
      <t>MITIGATION ANNUAL SPEND</t>
    </r>
    <r>
      <rPr>
        <sz val="11"/>
        <color theme="1"/>
        <rFont val="Aptos Narrow"/>
        <family val="2"/>
        <scheme val="minor"/>
      </rPr>
      <t xml:space="preserve">
J2</t>
    </r>
  </si>
  <si>
    <r>
      <rPr>
        <b/>
        <sz val="11"/>
        <color theme="1"/>
        <rFont val="Aptos Narrow"/>
        <family val="2"/>
        <scheme val="minor"/>
      </rPr>
      <t>INCREMANTAL O&amp;M COST</t>
    </r>
    <r>
      <rPr>
        <sz val="11"/>
        <color theme="1"/>
        <rFont val="Aptos Narrow"/>
        <family val="2"/>
        <scheme val="minor"/>
      </rPr>
      <t xml:space="preserve">
K1</t>
    </r>
  </si>
  <si>
    <r>
      <rPr>
        <b/>
        <sz val="11"/>
        <color theme="1"/>
        <rFont val="Aptos Narrow"/>
        <family val="2"/>
        <scheme val="minor"/>
      </rPr>
      <t>BENEFIT-TO-COST RATIO</t>
    </r>
    <r>
      <rPr>
        <sz val="11"/>
        <color theme="1"/>
        <rFont val="Aptos Narrow"/>
        <family val="2"/>
        <scheme val="minor"/>
      </rPr>
      <t xml:space="preserve">
L1</t>
    </r>
  </si>
  <si>
    <t>Column 1</t>
  </si>
  <si>
    <t>WLDFR_x000D_
Tranche</t>
  </si>
  <si>
    <t>WLDFR_x000D_
2025</t>
  </si>
  <si>
    <t>WLDFR_x000D_
2026</t>
  </si>
  <si>
    <t>WLDFR_x000D_
2027</t>
  </si>
  <si>
    <t>WLDFR_x000D_
2028</t>
  </si>
  <si>
    <t>WLDFR_x000D_
2029</t>
  </si>
  <si>
    <t>WLDFR_x000D_
2030</t>
  </si>
  <si>
    <r>
      <rPr>
        <sz val="11"/>
        <color theme="1"/>
        <rFont val="Aptos Narrow"/>
        <family val="2"/>
        <scheme val="minor"/>
      </rPr>
      <t>WLDFR</t>
    </r>
    <r>
      <rPr>
        <b/>
        <sz val="11"/>
        <color theme="1"/>
        <rFont val="Aptos Narrow"/>
        <family val="2"/>
        <scheme val="minor"/>
      </rPr>
      <t xml:space="preserve">
Tranche</t>
    </r>
  </si>
  <si>
    <r>
      <rPr>
        <sz val="11"/>
        <color theme="1"/>
        <rFont val="Aptos Narrow"/>
        <family val="2"/>
        <scheme val="minor"/>
      </rPr>
      <t>WLDFR</t>
    </r>
    <r>
      <rPr>
        <b/>
        <sz val="11"/>
        <color theme="1"/>
        <rFont val="Aptos Narrow"/>
        <family val="2"/>
        <scheme val="minor"/>
      </rPr>
      <t xml:space="preserve">
Outcome</t>
    </r>
  </si>
  <si>
    <r>
      <rPr>
        <sz val="11"/>
        <color theme="1"/>
        <rFont val="Aptos Narrow"/>
        <family val="2"/>
        <scheme val="minor"/>
      </rPr>
      <t>WLDFR</t>
    </r>
    <r>
      <rPr>
        <b/>
        <sz val="11"/>
        <color theme="1"/>
        <rFont val="Aptos Narrow"/>
        <family val="2"/>
        <scheme val="minor"/>
      </rPr>
      <t xml:space="preserve">
Driver</t>
    </r>
  </si>
  <si>
    <r>
      <rPr>
        <sz val="11"/>
        <color theme="1"/>
        <rFont val="Aptos Narrow"/>
        <family val="2"/>
        <scheme val="minor"/>
      </rPr>
      <t>WLDFR</t>
    </r>
    <r>
      <rPr>
        <b/>
        <sz val="11"/>
        <color theme="1"/>
        <rFont val="Aptos Narrow"/>
        <family val="2"/>
        <scheme val="minor"/>
      </rPr>
      <t xml:space="preserve">
2025</t>
    </r>
  </si>
  <si>
    <r>
      <rPr>
        <sz val="11"/>
        <color theme="1"/>
        <rFont val="Aptos Narrow"/>
        <family val="2"/>
        <scheme val="minor"/>
      </rPr>
      <t>WLDFR</t>
    </r>
    <r>
      <rPr>
        <b/>
        <sz val="11"/>
        <color theme="1"/>
        <rFont val="Aptos Narrow"/>
        <family val="2"/>
        <scheme val="minor"/>
      </rPr>
      <t xml:space="preserve">
2026</t>
    </r>
  </si>
  <si>
    <r>
      <rPr>
        <sz val="11"/>
        <color theme="1"/>
        <rFont val="Aptos Narrow"/>
        <family val="2"/>
        <scheme val="minor"/>
      </rPr>
      <t>WLDFR</t>
    </r>
    <r>
      <rPr>
        <b/>
        <sz val="11"/>
        <color theme="1"/>
        <rFont val="Aptos Narrow"/>
        <family val="2"/>
        <scheme val="minor"/>
      </rPr>
      <t xml:space="preserve">
2027</t>
    </r>
  </si>
  <si>
    <r>
      <rPr>
        <sz val="11"/>
        <color theme="1"/>
        <rFont val="Aptos Narrow"/>
        <family val="2"/>
        <scheme val="minor"/>
      </rPr>
      <t>WLDFR</t>
    </r>
    <r>
      <rPr>
        <b/>
        <sz val="11"/>
        <color theme="1"/>
        <rFont val="Aptos Narrow"/>
        <family val="2"/>
        <scheme val="minor"/>
      </rPr>
      <t xml:space="preserve">
2028</t>
    </r>
  </si>
  <si>
    <r>
      <rPr>
        <sz val="11"/>
        <color theme="1"/>
        <rFont val="Aptos Narrow"/>
        <family val="2"/>
        <scheme val="minor"/>
      </rPr>
      <t>WLDFR</t>
    </r>
    <r>
      <rPr>
        <b/>
        <sz val="11"/>
        <color theme="1"/>
        <rFont val="Aptos Narrow"/>
        <family val="2"/>
        <scheme val="minor"/>
      </rPr>
      <t xml:space="preserve">
2029</t>
    </r>
  </si>
  <si>
    <r>
      <rPr>
        <sz val="11"/>
        <color theme="1"/>
        <rFont val="Aptos Narrow"/>
        <family val="2"/>
        <scheme val="minor"/>
      </rPr>
      <t>WLDFR</t>
    </r>
    <r>
      <rPr>
        <b/>
        <sz val="11"/>
        <color theme="1"/>
        <rFont val="Aptos Narrow"/>
        <family val="2"/>
        <scheme val="minor"/>
      </rPr>
      <t xml:space="preserve">
2030</t>
    </r>
  </si>
  <si>
    <t>DOVHD_x000D_
Tranche</t>
  </si>
  <si>
    <t>DOVHD_x000D_
2025</t>
  </si>
  <si>
    <t>DOVHD_x000D_
2026</t>
  </si>
  <si>
    <t>DOVHD_x000D_
2027</t>
  </si>
  <si>
    <t>DOVHD_x000D_
2028</t>
  </si>
  <si>
    <t>DOVHD_x000D_
2029</t>
  </si>
  <si>
    <t>DOVHD_x000D_
2030</t>
  </si>
  <si>
    <r>
      <rPr>
        <sz val="11"/>
        <color theme="1"/>
        <rFont val="Aptos Narrow"/>
        <family val="2"/>
        <scheme val="minor"/>
      </rPr>
      <t>DOVHD</t>
    </r>
    <r>
      <rPr>
        <b/>
        <sz val="11"/>
        <color theme="1"/>
        <rFont val="Aptos Narrow"/>
        <family val="2"/>
        <scheme val="minor"/>
      </rPr>
      <t xml:space="preserve">
Tranche</t>
    </r>
  </si>
  <si>
    <r>
      <rPr>
        <sz val="11"/>
        <color theme="1"/>
        <rFont val="Aptos Narrow"/>
        <family val="2"/>
        <scheme val="minor"/>
      </rPr>
      <t>DOVHD</t>
    </r>
    <r>
      <rPr>
        <b/>
        <sz val="11"/>
        <color theme="1"/>
        <rFont val="Aptos Narrow"/>
        <family val="2"/>
        <scheme val="minor"/>
      </rPr>
      <t xml:space="preserve">
Outcome</t>
    </r>
  </si>
  <si>
    <r>
      <rPr>
        <sz val="11"/>
        <color theme="1"/>
        <rFont val="Aptos Narrow"/>
        <family val="2"/>
        <scheme val="minor"/>
      </rPr>
      <t>DOVHD</t>
    </r>
    <r>
      <rPr>
        <b/>
        <sz val="11"/>
        <color theme="1"/>
        <rFont val="Aptos Narrow"/>
        <family val="2"/>
        <scheme val="minor"/>
      </rPr>
      <t xml:space="preserve">
Driver</t>
    </r>
  </si>
  <si>
    <r>
      <rPr>
        <sz val="11"/>
        <color theme="1"/>
        <rFont val="Aptos Narrow"/>
        <family val="2"/>
        <scheme val="minor"/>
      </rPr>
      <t>DOVHD</t>
    </r>
    <r>
      <rPr>
        <b/>
        <sz val="11"/>
        <color theme="1"/>
        <rFont val="Aptos Narrow"/>
        <family val="2"/>
        <scheme val="minor"/>
      </rPr>
      <t xml:space="preserve">
2025</t>
    </r>
  </si>
  <si>
    <r>
      <rPr>
        <sz val="11"/>
        <color theme="1"/>
        <rFont val="Aptos Narrow"/>
        <family val="2"/>
        <scheme val="minor"/>
      </rPr>
      <t>DOVHD</t>
    </r>
    <r>
      <rPr>
        <b/>
        <sz val="11"/>
        <color theme="1"/>
        <rFont val="Aptos Narrow"/>
        <family val="2"/>
        <scheme val="minor"/>
      </rPr>
      <t xml:space="preserve">
2026</t>
    </r>
  </si>
  <si>
    <r>
      <rPr>
        <sz val="11"/>
        <color theme="1"/>
        <rFont val="Aptos Narrow"/>
        <family val="2"/>
        <scheme val="minor"/>
      </rPr>
      <t>DOVHD</t>
    </r>
    <r>
      <rPr>
        <b/>
        <sz val="11"/>
        <color theme="1"/>
        <rFont val="Aptos Narrow"/>
        <family val="2"/>
        <scheme val="minor"/>
      </rPr>
      <t xml:space="preserve">
2027</t>
    </r>
  </si>
  <si>
    <r>
      <rPr>
        <sz val="11"/>
        <color theme="1"/>
        <rFont val="Aptos Narrow"/>
        <family val="2"/>
        <scheme val="minor"/>
      </rPr>
      <t>DOVHD</t>
    </r>
    <r>
      <rPr>
        <b/>
        <sz val="11"/>
        <color theme="1"/>
        <rFont val="Aptos Narrow"/>
        <family val="2"/>
        <scheme val="minor"/>
      </rPr>
      <t xml:space="preserve">
2028</t>
    </r>
  </si>
  <si>
    <r>
      <rPr>
        <sz val="11"/>
        <color theme="1"/>
        <rFont val="Aptos Narrow"/>
        <family val="2"/>
        <scheme val="minor"/>
      </rPr>
      <t>DOVHD</t>
    </r>
    <r>
      <rPr>
        <b/>
        <sz val="11"/>
        <color theme="1"/>
        <rFont val="Aptos Narrow"/>
        <family val="2"/>
        <scheme val="minor"/>
      </rPr>
      <t xml:space="preserve">
2029</t>
    </r>
  </si>
  <si>
    <r>
      <rPr>
        <sz val="11"/>
        <color theme="1"/>
        <rFont val="Aptos Narrow"/>
        <family val="2"/>
        <scheme val="minor"/>
      </rPr>
      <t>DOVHD</t>
    </r>
    <r>
      <rPr>
        <b/>
        <sz val="11"/>
        <color theme="1"/>
        <rFont val="Aptos Narrow"/>
        <family val="2"/>
        <scheme val="minor"/>
      </rPr>
      <t xml:space="preserve">
2030</t>
    </r>
  </si>
  <si>
    <t>PCEEE_x000D_
Tranche</t>
  </si>
  <si>
    <t>PCEEE_x000D_
2025</t>
  </si>
  <si>
    <t>PCEEE_x000D_
2026</t>
  </si>
  <si>
    <t>PCEEE_x000D_
2027</t>
  </si>
  <si>
    <t>PCEEE_x000D_
2028</t>
  </si>
  <si>
    <t>PCEEE_x000D_
2029</t>
  </si>
  <si>
    <t>PCEEE_x000D_
2030</t>
  </si>
  <si>
    <r>
      <rPr>
        <sz val="11"/>
        <color theme="1"/>
        <rFont val="Aptos Narrow"/>
        <family val="2"/>
        <scheme val="minor"/>
      </rPr>
      <t>PCEEE</t>
    </r>
    <r>
      <rPr>
        <b/>
        <sz val="11"/>
        <color theme="1"/>
        <rFont val="Aptos Narrow"/>
        <family val="2"/>
        <scheme val="minor"/>
      </rPr>
      <t xml:space="preserve">
Tranche</t>
    </r>
  </si>
  <si>
    <r>
      <rPr>
        <sz val="11"/>
        <color theme="1"/>
        <rFont val="Aptos Narrow"/>
        <family val="2"/>
        <scheme val="minor"/>
      </rPr>
      <t>PCEEE</t>
    </r>
    <r>
      <rPr>
        <b/>
        <sz val="11"/>
        <color theme="1"/>
        <rFont val="Aptos Narrow"/>
        <family val="2"/>
        <scheme val="minor"/>
      </rPr>
      <t xml:space="preserve">
Outcome</t>
    </r>
  </si>
  <si>
    <r>
      <rPr>
        <sz val="11"/>
        <color theme="1"/>
        <rFont val="Aptos Narrow"/>
        <family val="2"/>
        <scheme val="minor"/>
      </rPr>
      <t>PCEEE</t>
    </r>
    <r>
      <rPr>
        <b/>
        <sz val="11"/>
        <color theme="1"/>
        <rFont val="Aptos Narrow"/>
        <family val="2"/>
        <scheme val="minor"/>
      </rPr>
      <t xml:space="preserve">
Driver</t>
    </r>
  </si>
  <si>
    <r>
      <rPr>
        <sz val="11"/>
        <color theme="1"/>
        <rFont val="Aptos Narrow"/>
        <family val="2"/>
        <scheme val="minor"/>
      </rPr>
      <t>PCEEE</t>
    </r>
    <r>
      <rPr>
        <b/>
        <sz val="11"/>
        <color theme="1"/>
        <rFont val="Aptos Narrow"/>
        <family val="2"/>
        <scheme val="minor"/>
      </rPr>
      <t xml:space="preserve">
2025</t>
    </r>
  </si>
  <si>
    <r>
      <rPr>
        <sz val="11"/>
        <color theme="1"/>
        <rFont val="Aptos Narrow"/>
        <family val="2"/>
        <scheme val="minor"/>
      </rPr>
      <t>PCEEE</t>
    </r>
    <r>
      <rPr>
        <b/>
        <sz val="11"/>
        <color theme="1"/>
        <rFont val="Aptos Narrow"/>
        <family val="2"/>
        <scheme val="minor"/>
      </rPr>
      <t xml:space="preserve">
2026</t>
    </r>
  </si>
  <si>
    <r>
      <rPr>
        <sz val="11"/>
        <color theme="1"/>
        <rFont val="Aptos Narrow"/>
        <family val="2"/>
        <scheme val="minor"/>
      </rPr>
      <t>PCEEE</t>
    </r>
    <r>
      <rPr>
        <b/>
        <sz val="11"/>
        <color theme="1"/>
        <rFont val="Aptos Narrow"/>
        <family val="2"/>
        <scheme val="minor"/>
      </rPr>
      <t xml:space="preserve">
2027</t>
    </r>
  </si>
  <si>
    <r>
      <rPr>
        <sz val="11"/>
        <color theme="1"/>
        <rFont val="Aptos Narrow"/>
        <family val="2"/>
        <scheme val="minor"/>
      </rPr>
      <t>PCEEE</t>
    </r>
    <r>
      <rPr>
        <b/>
        <sz val="11"/>
        <color theme="1"/>
        <rFont val="Aptos Narrow"/>
        <family val="2"/>
        <scheme val="minor"/>
      </rPr>
      <t xml:space="preserve">
2028</t>
    </r>
  </si>
  <si>
    <r>
      <rPr>
        <sz val="11"/>
        <color theme="1"/>
        <rFont val="Aptos Narrow"/>
        <family val="2"/>
        <scheme val="minor"/>
      </rPr>
      <t>PCEEE</t>
    </r>
    <r>
      <rPr>
        <b/>
        <sz val="11"/>
        <color theme="1"/>
        <rFont val="Aptos Narrow"/>
        <family val="2"/>
        <scheme val="minor"/>
      </rPr>
      <t xml:space="preserve">
2029</t>
    </r>
  </si>
  <si>
    <r>
      <rPr>
        <sz val="11"/>
        <color theme="1"/>
        <rFont val="Aptos Narrow"/>
        <family val="2"/>
        <scheme val="minor"/>
      </rPr>
      <t>PCEEE</t>
    </r>
    <r>
      <rPr>
        <b/>
        <sz val="11"/>
        <color theme="1"/>
        <rFont val="Aptos Narrow"/>
        <family val="2"/>
        <scheme val="minor"/>
      </rPr>
      <t xml:space="preserve">
2030</t>
    </r>
  </si>
  <si>
    <t>2025</t>
  </si>
  <si>
    <t>2026</t>
  </si>
  <si>
    <t>2027</t>
  </si>
  <si>
    <t>2028</t>
  </si>
  <si>
    <t>2029</t>
  </si>
  <si>
    <t>2030</t>
  </si>
  <si>
    <t>PCEEE
Miles</t>
  </si>
  <si>
    <t>DOVHD
Miles</t>
  </si>
  <si>
    <t>WLDFR
Miles</t>
  </si>
  <si>
    <t>WLDFR
Tranche</t>
  </si>
  <si>
    <r>
      <rPr>
        <sz val="11"/>
        <color theme="1"/>
        <rFont val="Aptos Narrow"/>
        <family val="2"/>
        <scheme val="minor"/>
      </rPr>
      <t>WLDFR</t>
    </r>
    <r>
      <rPr>
        <b/>
        <sz val="11"/>
        <color theme="1"/>
        <rFont val="Aptos Narrow"/>
        <family val="2"/>
        <scheme val="minor"/>
      </rPr>
      <t xml:space="preserve">
Program Exposure 2025</t>
    </r>
  </si>
  <si>
    <r>
      <rPr>
        <sz val="11"/>
        <color theme="1"/>
        <rFont val="Aptos Narrow"/>
        <family val="2"/>
        <scheme val="minor"/>
      </rPr>
      <t>WLDFR</t>
    </r>
    <r>
      <rPr>
        <b/>
        <sz val="11"/>
        <color theme="1"/>
        <rFont val="Aptos Narrow"/>
        <family val="2"/>
        <scheme val="minor"/>
      </rPr>
      <t xml:space="preserve">
Program Exposure 2026</t>
    </r>
  </si>
  <si>
    <r>
      <rPr>
        <sz val="11"/>
        <color theme="1"/>
        <rFont val="Aptos Narrow"/>
        <family val="2"/>
        <scheme val="minor"/>
      </rPr>
      <t>WLDFR</t>
    </r>
    <r>
      <rPr>
        <b/>
        <sz val="11"/>
        <color theme="1"/>
        <rFont val="Aptos Narrow"/>
        <family val="2"/>
        <scheme val="minor"/>
      </rPr>
      <t xml:space="preserve">
Program Exposure 2027</t>
    </r>
  </si>
  <si>
    <r>
      <rPr>
        <sz val="11"/>
        <color theme="1"/>
        <rFont val="Aptos Narrow"/>
        <family val="2"/>
        <scheme val="minor"/>
      </rPr>
      <t>WLDFR</t>
    </r>
    <r>
      <rPr>
        <b/>
        <sz val="11"/>
        <color theme="1"/>
        <rFont val="Aptos Narrow"/>
        <family val="2"/>
        <scheme val="minor"/>
      </rPr>
      <t xml:space="preserve">
Program Exposure 2028</t>
    </r>
  </si>
  <si>
    <r>
      <rPr>
        <sz val="11"/>
        <color theme="1"/>
        <rFont val="Aptos Narrow"/>
        <family val="2"/>
        <scheme val="minor"/>
      </rPr>
      <t>WLDFR</t>
    </r>
    <r>
      <rPr>
        <b/>
        <sz val="11"/>
        <color theme="1"/>
        <rFont val="Aptos Narrow"/>
        <family val="2"/>
        <scheme val="minor"/>
      </rPr>
      <t xml:space="preserve">
Program Exposure 2029</t>
    </r>
  </si>
  <si>
    <r>
      <rPr>
        <sz val="11"/>
        <color theme="1"/>
        <rFont val="Aptos Narrow"/>
        <family val="2"/>
        <scheme val="minor"/>
      </rPr>
      <t>WLDFR</t>
    </r>
    <r>
      <rPr>
        <b/>
        <sz val="11"/>
        <color theme="1"/>
        <rFont val="Aptos Narrow"/>
        <family val="2"/>
        <scheme val="minor"/>
      </rPr>
      <t xml:space="preserve">
Program Exposure 2030</t>
    </r>
  </si>
  <si>
    <r>
      <rPr>
        <sz val="11"/>
        <color theme="1"/>
        <rFont val="Aptos Narrow"/>
        <family val="2"/>
        <scheme val="minor"/>
      </rPr>
      <t>WLDFR</t>
    </r>
    <r>
      <rPr>
        <b/>
        <sz val="11"/>
        <color theme="1"/>
        <rFont val="Aptos Narrow"/>
        <family val="2"/>
        <scheme val="minor"/>
      </rPr>
      <t xml:space="preserve">
Unit for Program Exposure</t>
    </r>
  </si>
  <si>
    <r>
      <rPr>
        <sz val="11"/>
        <color theme="1"/>
        <rFont val="Aptos Narrow"/>
        <family val="2"/>
        <scheme val="minor"/>
      </rPr>
      <t>WLDFR</t>
    </r>
    <r>
      <rPr>
        <b/>
        <sz val="11"/>
        <color theme="1"/>
        <rFont val="Aptos Narrow"/>
        <family val="2"/>
        <scheme val="minor"/>
      </rPr>
      <t xml:space="preserve">
UoM (Program Exposure)</t>
    </r>
  </si>
  <si>
    <r>
      <rPr>
        <sz val="11"/>
        <color theme="1"/>
        <rFont val="Aptos Narrow"/>
        <family val="2"/>
        <scheme val="minor"/>
      </rPr>
      <t>WLDFR</t>
    </r>
    <r>
      <rPr>
        <b/>
        <sz val="11"/>
        <color theme="1"/>
        <rFont val="Aptos Narrow"/>
        <family val="2"/>
        <scheme val="minor"/>
      </rPr>
      <t xml:space="preserve">
Work Units 2025</t>
    </r>
  </si>
  <si>
    <r>
      <rPr>
        <sz val="11"/>
        <color theme="1"/>
        <rFont val="Aptos Narrow"/>
        <family val="2"/>
        <scheme val="minor"/>
      </rPr>
      <t>WLDFR</t>
    </r>
    <r>
      <rPr>
        <b/>
        <sz val="11"/>
        <color theme="1"/>
        <rFont val="Aptos Narrow"/>
        <family val="2"/>
        <scheme val="minor"/>
      </rPr>
      <t xml:space="preserve">
Work Units 2026</t>
    </r>
  </si>
  <si>
    <r>
      <rPr>
        <sz val="11"/>
        <color theme="1"/>
        <rFont val="Aptos Narrow"/>
        <family val="2"/>
        <scheme val="minor"/>
      </rPr>
      <t>WLDFR</t>
    </r>
    <r>
      <rPr>
        <b/>
        <sz val="11"/>
        <color theme="1"/>
        <rFont val="Aptos Narrow"/>
        <family val="2"/>
        <scheme val="minor"/>
      </rPr>
      <t xml:space="preserve">
Work Units 2027</t>
    </r>
  </si>
  <si>
    <r>
      <rPr>
        <sz val="11"/>
        <color theme="1"/>
        <rFont val="Aptos Narrow"/>
        <family val="2"/>
        <scheme val="minor"/>
      </rPr>
      <t>WLDFR</t>
    </r>
    <r>
      <rPr>
        <b/>
        <sz val="11"/>
        <color theme="1"/>
        <rFont val="Aptos Narrow"/>
        <family val="2"/>
        <scheme val="minor"/>
      </rPr>
      <t xml:space="preserve">
Work Units 2028</t>
    </r>
  </si>
  <si>
    <r>
      <rPr>
        <sz val="11"/>
        <color theme="1"/>
        <rFont val="Aptos Narrow"/>
        <family val="2"/>
        <scheme val="minor"/>
      </rPr>
      <t>WLDFR</t>
    </r>
    <r>
      <rPr>
        <b/>
        <sz val="11"/>
        <color theme="1"/>
        <rFont val="Aptos Narrow"/>
        <family val="2"/>
        <scheme val="minor"/>
      </rPr>
      <t xml:space="preserve">
Work Units 2029</t>
    </r>
  </si>
  <si>
    <r>
      <rPr>
        <sz val="11"/>
        <color theme="1"/>
        <rFont val="Aptos Narrow"/>
        <family val="2"/>
        <scheme val="minor"/>
      </rPr>
      <t>WLDFR</t>
    </r>
    <r>
      <rPr>
        <b/>
        <sz val="11"/>
        <color theme="1"/>
        <rFont val="Aptos Narrow"/>
        <family val="2"/>
        <scheme val="minor"/>
      </rPr>
      <t xml:space="preserve">
Work Units 2030</t>
    </r>
  </si>
  <si>
    <r>
      <rPr>
        <sz val="11"/>
        <color theme="1"/>
        <rFont val="Aptos Narrow"/>
        <family val="2"/>
        <scheme val="minor"/>
      </rPr>
      <t>WLDFR</t>
    </r>
    <r>
      <rPr>
        <b/>
        <sz val="11"/>
        <color theme="1"/>
        <rFont val="Aptos Narrow"/>
        <family val="2"/>
        <scheme val="minor"/>
      </rPr>
      <t xml:space="preserve">
Unit for work units</t>
    </r>
  </si>
  <si>
    <r>
      <rPr>
        <sz val="11"/>
        <color theme="1"/>
        <rFont val="Aptos Narrow"/>
        <family val="2"/>
        <scheme val="minor"/>
      </rPr>
      <t>DOVHD</t>
    </r>
    <r>
      <rPr>
        <b/>
        <sz val="11"/>
        <color theme="1"/>
        <rFont val="Aptos Narrow"/>
        <family val="2"/>
        <scheme val="minor"/>
      </rPr>
      <t xml:space="preserve">
Unit for work units</t>
    </r>
  </si>
  <si>
    <r>
      <rPr>
        <sz val="11"/>
        <color theme="1"/>
        <rFont val="Aptos Narrow"/>
        <family val="2"/>
        <scheme val="minor"/>
      </rPr>
      <t>DOVHD</t>
    </r>
    <r>
      <rPr>
        <b/>
        <sz val="11"/>
        <color theme="1"/>
        <rFont val="Aptos Narrow"/>
        <family val="2"/>
        <scheme val="minor"/>
      </rPr>
      <t xml:space="preserve">
Work Units 2030</t>
    </r>
  </si>
  <si>
    <r>
      <rPr>
        <sz val="11"/>
        <color theme="1"/>
        <rFont val="Aptos Narrow"/>
        <family val="2"/>
        <scheme val="minor"/>
      </rPr>
      <t>DOVHD</t>
    </r>
    <r>
      <rPr>
        <b/>
        <sz val="11"/>
        <color theme="1"/>
        <rFont val="Aptos Narrow"/>
        <family val="2"/>
        <scheme val="minor"/>
      </rPr>
      <t xml:space="preserve">
Work Units 2029</t>
    </r>
  </si>
  <si>
    <r>
      <rPr>
        <sz val="11"/>
        <color theme="1"/>
        <rFont val="Aptos Narrow"/>
        <family val="2"/>
        <scheme val="minor"/>
      </rPr>
      <t>DOVHD</t>
    </r>
    <r>
      <rPr>
        <b/>
        <sz val="11"/>
        <color theme="1"/>
        <rFont val="Aptos Narrow"/>
        <family val="2"/>
        <scheme val="minor"/>
      </rPr>
      <t xml:space="preserve">
Work Units 2028</t>
    </r>
  </si>
  <si>
    <r>
      <rPr>
        <sz val="11"/>
        <color theme="1"/>
        <rFont val="Aptos Narrow"/>
        <family val="2"/>
        <scheme val="minor"/>
      </rPr>
      <t>DOVHD</t>
    </r>
    <r>
      <rPr>
        <b/>
        <sz val="11"/>
        <color theme="1"/>
        <rFont val="Aptos Narrow"/>
        <family val="2"/>
        <scheme val="minor"/>
      </rPr>
      <t xml:space="preserve">
Work Units 2027</t>
    </r>
  </si>
  <si>
    <r>
      <rPr>
        <sz val="11"/>
        <color theme="1"/>
        <rFont val="Aptos Narrow"/>
        <family val="2"/>
        <scheme val="minor"/>
      </rPr>
      <t>DOVHD</t>
    </r>
    <r>
      <rPr>
        <b/>
        <sz val="11"/>
        <color theme="1"/>
        <rFont val="Aptos Narrow"/>
        <family val="2"/>
        <scheme val="minor"/>
      </rPr>
      <t xml:space="preserve">
Work Units 2026</t>
    </r>
  </si>
  <si>
    <r>
      <rPr>
        <sz val="11"/>
        <color theme="1"/>
        <rFont val="Aptos Narrow"/>
        <family val="2"/>
        <scheme val="minor"/>
      </rPr>
      <t>DOVHD</t>
    </r>
    <r>
      <rPr>
        <b/>
        <sz val="11"/>
        <color theme="1"/>
        <rFont val="Aptos Narrow"/>
        <family val="2"/>
        <scheme val="minor"/>
      </rPr>
      <t xml:space="preserve">
Work Units 2025</t>
    </r>
  </si>
  <si>
    <r>
      <rPr>
        <sz val="11"/>
        <color theme="1"/>
        <rFont val="Aptos Narrow"/>
        <family val="2"/>
        <scheme val="minor"/>
      </rPr>
      <t>DOVHD</t>
    </r>
    <r>
      <rPr>
        <b/>
        <sz val="11"/>
        <color theme="1"/>
        <rFont val="Aptos Narrow"/>
        <family val="2"/>
        <scheme val="minor"/>
      </rPr>
      <t xml:space="preserve">
UoM (Program Exposure)</t>
    </r>
  </si>
  <si>
    <r>
      <rPr>
        <sz val="11"/>
        <color theme="1"/>
        <rFont val="Aptos Narrow"/>
        <family val="2"/>
        <scheme val="minor"/>
      </rPr>
      <t>DOVHD</t>
    </r>
    <r>
      <rPr>
        <b/>
        <sz val="11"/>
        <color theme="1"/>
        <rFont val="Aptos Narrow"/>
        <family val="2"/>
        <scheme val="minor"/>
      </rPr>
      <t xml:space="preserve">
Unit for Program Exposure</t>
    </r>
  </si>
  <si>
    <r>
      <rPr>
        <sz val="11"/>
        <color theme="1"/>
        <rFont val="Aptos Narrow"/>
        <family val="2"/>
        <scheme val="minor"/>
      </rPr>
      <t>DOVHD</t>
    </r>
    <r>
      <rPr>
        <b/>
        <sz val="11"/>
        <color theme="1"/>
        <rFont val="Aptos Narrow"/>
        <family val="2"/>
        <scheme val="minor"/>
      </rPr>
      <t xml:space="preserve">
Program Exposure 2030</t>
    </r>
  </si>
  <si>
    <r>
      <rPr>
        <sz val="11"/>
        <color theme="1"/>
        <rFont val="Aptos Narrow"/>
        <family val="2"/>
        <scheme val="minor"/>
      </rPr>
      <t>DOVHD</t>
    </r>
    <r>
      <rPr>
        <b/>
        <sz val="11"/>
        <color theme="1"/>
        <rFont val="Aptos Narrow"/>
        <family val="2"/>
        <scheme val="minor"/>
      </rPr>
      <t xml:space="preserve">
Program Exposure 2029</t>
    </r>
  </si>
  <si>
    <r>
      <rPr>
        <sz val="11"/>
        <color theme="1"/>
        <rFont val="Aptos Narrow"/>
        <family val="2"/>
        <scheme val="minor"/>
      </rPr>
      <t>DOVHD</t>
    </r>
    <r>
      <rPr>
        <b/>
        <sz val="11"/>
        <color theme="1"/>
        <rFont val="Aptos Narrow"/>
        <family val="2"/>
        <scheme val="minor"/>
      </rPr>
      <t xml:space="preserve">
Program Exposure 2028</t>
    </r>
  </si>
  <si>
    <r>
      <rPr>
        <sz val="11"/>
        <color theme="1"/>
        <rFont val="Aptos Narrow"/>
        <family val="2"/>
        <scheme val="minor"/>
      </rPr>
      <t>DOVHD</t>
    </r>
    <r>
      <rPr>
        <b/>
        <sz val="11"/>
        <color theme="1"/>
        <rFont val="Aptos Narrow"/>
        <family val="2"/>
        <scheme val="minor"/>
      </rPr>
      <t xml:space="preserve">
Program Exposure 2027</t>
    </r>
  </si>
  <si>
    <r>
      <rPr>
        <sz val="11"/>
        <color theme="1"/>
        <rFont val="Aptos Narrow"/>
        <family val="2"/>
        <scheme val="minor"/>
      </rPr>
      <t>DOVHD</t>
    </r>
    <r>
      <rPr>
        <b/>
        <sz val="11"/>
        <color theme="1"/>
        <rFont val="Aptos Narrow"/>
        <family val="2"/>
        <scheme val="minor"/>
      </rPr>
      <t xml:space="preserve">
Program Exposure 2026</t>
    </r>
  </si>
  <si>
    <r>
      <rPr>
        <sz val="11"/>
        <color theme="1"/>
        <rFont val="Aptos Narrow"/>
        <family val="2"/>
        <scheme val="minor"/>
      </rPr>
      <t>DOVHD</t>
    </r>
    <r>
      <rPr>
        <b/>
        <sz val="11"/>
        <color theme="1"/>
        <rFont val="Aptos Narrow"/>
        <family val="2"/>
        <scheme val="minor"/>
      </rPr>
      <t xml:space="preserve">
Program Exposure 2025</t>
    </r>
  </si>
  <si>
    <r>
      <rPr>
        <sz val="11"/>
        <color theme="1"/>
        <rFont val="Aptos Narrow"/>
        <family val="2"/>
        <scheme val="minor"/>
      </rPr>
      <t>PCEEE</t>
    </r>
    <r>
      <rPr>
        <b/>
        <sz val="11"/>
        <color theme="1"/>
        <rFont val="Aptos Narrow"/>
        <family val="2"/>
        <scheme val="minor"/>
      </rPr>
      <t xml:space="preserve">
Unit for work units</t>
    </r>
  </si>
  <si>
    <r>
      <rPr>
        <sz val="11"/>
        <color theme="1"/>
        <rFont val="Aptos Narrow"/>
        <family val="2"/>
        <scheme val="minor"/>
      </rPr>
      <t>PCEEE</t>
    </r>
    <r>
      <rPr>
        <b/>
        <sz val="11"/>
        <color theme="1"/>
        <rFont val="Aptos Narrow"/>
        <family val="2"/>
        <scheme val="minor"/>
      </rPr>
      <t xml:space="preserve">
Work Units 2030</t>
    </r>
  </si>
  <si>
    <r>
      <rPr>
        <sz val="11"/>
        <color theme="1"/>
        <rFont val="Aptos Narrow"/>
        <family val="2"/>
        <scheme val="minor"/>
      </rPr>
      <t>PCEEE</t>
    </r>
    <r>
      <rPr>
        <b/>
        <sz val="11"/>
        <color theme="1"/>
        <rFont val="Aptos Narrow"/>
        <family val="2"/>
        <scheme val="minor"/>
      </rPr>
      <t xml:space="preserve">
Work Units 2029</t>
    </r>
  </si>
  <si>
    <r>
      <rPr>
        <sz val="11"/>
        <color theme="1"/>
        <rFont val="Aptos Narrow"/>
        <family val="2"/>
        <scheme val="minor"/>
      </rPr>
      <t>PCEEE</t>
    </r>
    <r>
      <rPr>
        <b/>
        <sz val="11"/>
        <color theme="1"/>
        <rFont val="Aptos Narrow"/>
        <family val="2"/>
        <scheme val="minor"/>
      </rPr>
      <t xml:space="preserve">
Work Units 2028</t>
    </r>
  </si>
  <si>
    <r>
      <rPr>
        <sz val="11"/>
        <color theme="1"/>
        <rFont val="Aptos Narrow"/>
        <family val="2"/>
        <scheme val="minor"/>
      </rPr>
      <t>PCEEE</t>
    </r>
    <r>
      <rPr>
        <b/>
        <sz val="11"/>
        <color theme="1"/>
        <rFont val="Aptos Narrow"/>
        <family val="2"/>
        <scheme val="minor"/>
      </rPr>
      <t xml:space="preserve">
Work Units 2027</t>
    </r>
  </si>
  <si>
    <r>
      <rPr>
        <sz val="11"/>
        <color theme="1"/>
        <rFont val="Aptos Narrow"/>
        <family val="2"/>
        <scheme val="minor"/>
      </rPr>
      <t>PCEEE</t>
    </r>
    <r>
      <rPr>
        <b/>
        <sz val="11"/>
        <color theme="1"/>
        <rFont val="Aptos Narrow"/>
        <family val="2"/>
        <scheme val="minor"/>
      </rPr>
      <t xml:space="preserve">
Work Units 2026</t>
    </r>
  </si>
  <si>
    <r>
      <rPr>
        <sz val="11"/>
        <color theme="1"/>
        <rFont val="Aptos Narrow"/>
        <family val="2"/>
        <scheme val="minor"/>
      </rPr>
      <t>PCEEE</t>
    </r>
    <r>
      <rPr>
        <b/>
        <sz val="11"/>
        <color theme="1"/>
        <rFont val="Aptos Narrow"/>
        <family val="2"/>
        <scheme val="minor"/>
      </rPr>
      <t xml:space="preserve">
Work Units 2025</t>
    </r>
  </si>
  <si>
    <r>
      <rPr>
        <sz val="11"/>
        <color theme="1"/>
        <rFont val="Aptos Narrow"/>
        <family val="2"/>
        <scheme val="minor"/>
      </rPr>
      <t>PCEEE</t>
    </r>
    <r>
      <rPr>
        <b/>
        <sz val="11"/>
        <color theme="1"/>
        <rFont val="Aptos Narrow"/>
        <family val="2"/>
        <scheme val="minor"/>
      </rPr>
      <t xml:space="preserve">
UoM (Program Exposure)</t>
    </r>
  </si>
  <si>
    <r>
      <rPr>
        <sz val="11"/>
        <color theme="1"/>
        <rFont val="Aptos Narrow"/>
        <family val="2"/>
        <scheme val="minor"/>
      </rPr>
      <t>PCEEE</t>
    </r>
    <r>
      <rPr>
        <b/>
        <sz val="11"/>
        <color theme="1"/>
        <rFont val="Aptos Narrow"/>
        <family val="2"/>
        <scheme val="minor"/>
      </rPr>
      <t xml:space="preserve">
Unit for Program Exposure</t>
    </r>
  </si>
  <si>
    <r>
      <rPr>
        <sz val="11"/>
        <color theme="1"/>
        <rFont val="Aptos Narrow"/>
        <family val="2"/>
        <scheme val="minor"/>
      </rPr>
      <t>PCEEE</t>
    </r>
    <r>
      <rPr>
        <b/>
        <sz val="11"/>
        <color theme="1"/>
        <rFont val="Aptos Narrow"/>
        <family val="2"/>
        <scheme val="minor"/>
      </rPr>
      <t xml:space="preserve">
Program Exposure 2030</t>
    </r>
  </si>
  <si>
    <r>
      <rPr>
        <sz val="11"/>
        <color theme="1"/>
        <rFont val="Aptos Narrow"/>
        <family val="2"/>
        <scheme val="minor"/>
      </rPr>
      <t>PCEEE</t>
    </r>
    <r>
      <rPr>
        <b/>
        <sz val="11"/>
        <color theme="1"/>
        <rFont val="Aptos Narrow"/>
        <family val="2"/>
        <scheme val="minor"/>
      </rPr>
      <t xml:space="preserve">
Program Exposure 2029</t>
    </r>
  </si>
  <si>
    <r>
      <rPr>
        <sz val="11"/>
        <color theme="1"/>
        <rFont val="Aptos Narrow"/>
        <family val="2"/>
        <scheme val="minor"/>
      </rPr>
      <t>PCEEE</t>
    </r>
    <r>
      <rPr>
        <b/>
        <sz val="11"/>
        <color theme="1"/>
        <rFont val="Aptos Narrow"/>
        <family val="2"/>
        <scheme val="minor"/>
      </rPr>
      <t xml:space="preserve">
Program Exposure 2028</t>
    </r>
  </si>
  <si>
    <r>
      <rPr>
        <sz val="11"/>
        <color theme="1"/>
        <rFont val="Aptos Narrow"/>
        <family val="2"/>
        <scheme val="minor"/>
      </rPr>
      <t>PCEEE</t>
    </r>
    <r>
      <rPr>
        <b/>
        <sz val="11"/>
        <color theme="1"/>
        <rFont val="Aptos Narrow"/>
        <family val="2"/>
        <scheme val="minor"/>
      </rPr>
      <t xml:space="preserve">
Program Exposure 2027</t>
    </r>
  </si>
  <si>
    <r>
      <rPr>
        <sz val="11"/>
        <color theme="1"/>
        <rFont val="Aptos Narrow"/>
        <family val="2"/>
        <scheme val="minor"/>
      </rPr>
      <t>PCEEE</t>
    </r>
    <r>
      <rPr>
        <b/>
        <sz val="11"/>
        <color theme="1"/>
        <rFont val="Aptos Narrow"/>
        <family val="2"/>
        <scheme val="minor"/>
      </rPr>
      <t xml:space="preserve">
Program Exposure 2026</t>
    </r>
  </si>
  <si>
    <r>
      <rPr>
        <sz val="11"/>
        <color theme="1"/>
        <rFont val="Aptos Narrow"/>
        <family val="2"/>
        <scheme val="minor"/>
      </rPr>
      <t>PCEEE</t>
    </r>
    <r>
      <rPr>
        <b/>
        <sz val="11"/>
        <color theme="1"/>
        <rFont val="Aptos Narrow"/>
        <family val="2"/>
        <scheme val="minor"/>
      </rPr>
      <t xml:space="preserve">
Program Exposure 2025</t>
    </r>
  </si>
  <si>
    <t>WLDFR_x000D_
Avg Eff 2025</t>
  </si>
  <si>
    <t>WLDFR_x000D_
Avg Eff 2026</t>
  </si>
  <si>
    <t>WLDFR_x000D_
Avg Eff 2027</t>
  </si>
  <si>
    <t>WLDFR_x000D_
Avg Eff 2028</t>
  </si>
  <si>
    <t>WLDFR_x000D_
Avg Eff 2029</t>
  </si>
  <si>
    <t>WLDFR_x000D_
Avg Eff 2030</t>
  </si>
  <si>
    <t>DOVHD_x000D_
Avg Eff 2025</t>
  </si>
  <si>
    <t>DOVHD_x000D_
Avg Eff 2026</t>
  </si>
  <si>
    <t>DOVHD_x000D_
Avg Eff 2027</t>
  </si>
  <si>
    <t>DOVHD_x000D_
Avg Eff 2028</t>
  </si>
  <si>
    <t>DOVHD_x000D_
Avg Eff 2029</t>
  </si>
  <si>
    <t>DOVHD_x000D_
Avg Eff 2030</t>
  </si>
  <si>
    <t>PCEEE_x000D_
Avg Eff 2025</t>
  </si>
  <si>
    <t>PCEEE_x000D_
Avg Eff 2026</t>
  </si>
  <si>
    <t>PCEEE_x000D_
Avg Eff 2027</t>
  </si>
  <si>
    <t>PCEEE_x000D_
Avg Eff 2028</t>
  </si>
  <si>
    <t>PCEEE_x000D_
Avg Eff 2029</t>
  </si>
  <si>
    <t>PCEEE_x000D_
Avg Eff 2030</t>
  </si>
  <si>
    <t>WLDFR_x000D_
Year_x000D_
Tranche</t>
  </si>
  <si>
    <t>WLDFR_x000D_
2025_x000D_
RR 2025</t>
  </si>
  <si>
    <t>WLDFR_x000D_
2026_x000D_
RR 2026</t>
  </si>
  <si>
    <t>WLDFR_x000D_
2027_x000D_
RR 2027</t>
  </si>
  <si>
    <t>WLDFR_x000D_
2028_x000D_
RR 2028</t>
  </si>
  <si>
    <t>WLDFR_x000D_
2029_x000D_
RR 2029</t>
  </si>
  <si>
    <t>WLDFR_x000D_
2030_x000D_
RR 2030</t>
  </si>
  <si>
    <t>DOVHD_x000D_
Year_x000D_
Tranche</t>
  </si>
  <si>
    <t>DOVHD_x000D_
2025_x000D_
RR 2025</t>
  </si>
  <si>
    <t>DOVHD_x000D_
2026_x000D_
RR 2026</t>
  </si>
  <si>
    <t>DOVHD_x000D_
2027_x000D_
RR 2027</t>
  </si>
  <si>
    <t>DOVHD_x000D_
2028_x000D_
RR 2028</t>
  </si>
  <si>
    <t>DOVHD_x000D_
2029_x000D_
RR 2029</t>
  </si>
  <si>
    <t>DOVHD_x000D_
2030_x000D_
RR 2030</t>
  </si>
  <si>
    <t>PCEEE_x000D_
Year_x000D_
Tranche</t>
  </si>
  <si>
    <t>PCEEE_x000D_
2025_x000D_
RR 2025</t>
  </si>
  <si>
    <t>PCEEE_x000D_
2026_x000D_
RR 2026</t>
  </si>
  <si>
    <t>PCEEE_x000D_
2027_x000D_
RR 2027</t>
  </si>
  <si>
    <t>PCEEE_x000D_
2028_x000D_
RR 2028</t>
  </si>
  <si>
    <t>PCEEE_x000D_
2029_x000D_
RR 2029</t>
  </si>
  <si>
    <t>PCEEE_x000D_
2030_x000D_
RR 2030</t>
  </si>
  <si>
    <t>WLDFR_x000D_
2025_x000D_
NPV RR 2025</t>
  </si>
  <si>
    <t>WLDFR_x000D_
2026_x000D_
NPV RR 2026</t>
  </si>
  <si>
    <t>WLDFR_x000D_
2027_x000D_
NPV RR 2027</t>
  </si>
  <si>
    <t>WLDFR_x000D_
2028_x000D_
NPV RR 2028</t>
  </si>
  <si>
    <t>WLDFR_x000D_
2029_x000D_
NPV RR 2029</t>
  </si>
  <si>
    <t>WLDFR_x000D_
2030_x000D_
NPV RR 2030</t>
  </si>
  <si>
    <t>DOVHD_x000D_
2025_x000D_
NPV RR 2025</t>
  </si>
  <si>
    <t>DOVHD_x000D_
2026_x000D_
NPV RR 2026</t>
  </si>
  <si>
    <t>DOVHD_x000D_
2027_x000D_
NPV RR 2027</t>
  </si>
  <si>
    <t>DOVHD_x000D_
2028_x000D_
NPV RR 2028</t>
  </si>
  <si>
    <t>DOVHD_x000D_
2029_x000D_
NPV RR 2029</t>
  </si>
  <si>
    <t>DOVHD_x000D_
2030_x000D_
NPV RR 2030</t>
  </si>
  <si>
    <t>PCEEE_x000D_
2025_x000D_
NPV RR 2025</t>
  </si>
  <si>
    <t>PCEEE_x000D_
2026_x000D_
NPV RR 2026</t>
  </si>
  <si>
    <t>PCEEE_x000D_
2027_x000D_
NPV RR 2027</t>
  </si>
  <si>
    <t>PCEEE_x000D_
2028_x000D_
NPV RR 2028</t>
  </si>
  <si>
    <t>PCEEE_x000D_
2029_x000D_
NPV RR 2029</t>
  </si>
  <si>
    <t>PCEEE_x000D_
2030_x000D_
NPV RR 2030</t>
  </si>
  <si>
    <r>
      <rPr>
        <sz val="11"/>
        <color theme="1"/>
        <rFont val="Aptos Narrow"/>
        <family val="2"/>
        <scheme val="minor"/>
      </rPr>
      <t>WLDFR</t>
    </r>
    <r>
      <rPr>
        <b/>
        <sz val="11"/>
        <color theme="1"/>
        <rFont val="Aptos Narrow"/>
        <family val="2"/>
        <scheme val="minor"/>
      </rPr>
      <t xml:space="preserve">
2030 NPV Program RR</t>
    </r>
  </si>
  <si>
    <r>
      <rPr>
        <sz val="11"/>
        <color theme="1"/>
        <rFont val="Aptos Narrow"/>
        <family val="2"/>
        <scheme val="minor"/>
      </rPr>
      <t>WLDFR</t>
    </r>
    <r>
      <rPr>
        <b/>
        <sz val="11"/>
        <color theme="1"/>
        <rFont val="Aptos Narrow"/>
        <family val="2"/>
        <scheme val="minor"/>
      </rPr>
      <t xml:space="preserve">
2029 Program NPV RR</t>
    </r>
  </si>
  <si>
    <r>
      <rPr>
        <sz val="11"/>
        <color theme="1"/>
        <rFont val="Aptos Narrow"/>
        <family val="2"/>
        <scheme val="minor"/>
      </rPr>
      <t>WLDFR</t>
    </r>
    <r>
      <rPr>
        <b/>
        <sz val="11"/>
        <color theme="1"/>
        <rFont val="Aptos Narrow"/>
        <family val="2"/>
        <scheme val="minor"/>
      </rPr>
      <t xml:space="preserve">
2028 Program NPV RR</t>
    </r>
  </si>
  <si>
    <r>
      <rPr>
        <sz val="11"/>
        <color theme="1"/>
        <rFont val="Aptos Narrow"/>
        <family val="2"/>
        <scheme val="minor"/>
      </rPr>
      <t>WLDFR</t>
    </r>
    <r>
      <rPr>
        <b/>
        <sz val="11"/>
        <color theme="1"/>
        <rFont val="Aptos Narrow"/>
        <family val="2"/>
        <scheme val="minor"/>
      </rPr>
      <t xml:space="preserve">
2027 Program NPV RR</t>
    </r>
  </si>
  <si>
    <r>
      <rPr>
        <sz val="11"/>
        <color theme="1"/>
        <rFont val="Aptos Narrow"/>
        <family val="2"/>
        <scheme val="minor"/>
      </rPr>
      <t>WLDFR</t>
    </r>
    <r>
      <rPr>
        <b/>
        <sz val="11"/>
        <color theme="1"/>
        <rFont val="Aptos Narrow"/>
        <family val="2"/>
        <scheme val="minor"/>
      </rPr>
      <t xml:space="preserve">
2026 Program NPV RR</t>
    </r>
  </si>
  <si>
    <r>
      <rPr>
        <sz val="11"/>
        <color theme="1"/>
        <rFont val="Aptos Narrow"/>
        <family val="2"/>
        <scheme val="minor"/>
      </rPr>
      <t>WLDFR</t>
    </r>
    <r>
      <rPr>
        <b/>
        <sz val="11"/>
        <color theme="1"/>
        <rFont val="Aptos Narrow"/>
        <family val="2"/>
        <scheme val="minor"/>
      </rPr>
      <t xml:space="preserve">
2025 Program NPV RR</t>
    </r>
  </si>
  <si>
    <r>
      <rPr>
        <sz val="11"/>
        <color theme="1"/>
        <rFont val="Aptos Narrow"/>
        <family val="2"/>
        <scheme val="minor"/>
      </rPr>
      <t>DOVHD</t>
    </r>
    <r>
      <rPr>
        <b/>
        <sz val="11"/>
        <color theme="1"/>
        <rFont val="Aptos Narrow"/>
        <family val="2"/>
        <scheme val="minor"/>
      </rPr>
      <t xml:space="preserve">
2030 NPV Program RR</t>
    </r>
  </si>
  <si>
    <r>
      <rPr>
        <sz val="11"/>
        <color theme="1"/>
        <rFont val="Aptos Narrow"/>
        <family val="2"/>
        <scheme val="minor"/>
      </rPr>
      <t>DOVHD</t>
    </r>
    <r>
      <rPr>
        <b/>
        <sz val="11"/>
        <color theme="1"/>
        <rFont val="Aptos Narrow"/>
        <family val="2"/>
        <scheme val="minor"/>
      </rPr>
      <t xml:space="preserve">
2029 Program NPV RR</t>
    </r>
  </si>
  <si>
    <r>
      <rPr>
        <sz val="11"/>
        <color theme="1"/>
        <rFont val="Aptos Narrow"/>
        <family val="2"/>
        <scheme val="minor"/>
      </rPr>
      <t>DOVHD</t>
    </r>
    <r>
      <rPr>
        <b/>
        <sz val="11"/>
        <color theme="1"/>
        <rFont val="Aptos Narrow"/>
        <family val="2"/>
        <scheme val="minor"/>
      </rPr>
      <t xml:space="preserve">
2028 Program NPV RR</t>
    </r>
  </si>
  <si>
    <r>
      <rPr>
        <sz val="11"/>
        <color theme="1"/>
        <rFont val="Aptos Narrow"/>
        <family val="2"/>
        <scheme val="minor"/>
      </rPr>
      <t>DOVHD</t>
    </r>
    <r>
      <rPr>
        <b/>
        <sz val="11"/>
        <color theme="1"/>
        <rFont val="Aptos Narrow"/>
        <family val="2"/>
        <scheme val="minor"/>
      </rPr>
      <t xml:space="preserve">
2027 Program NPV RR</t>
    </r>
  </si>
  <si>
    <r>
      <rPr>
        <sz val="11"/>
        <color theme="1"/>
        <rFont val="Aptos Narrow"/>
        <family val="2"/>
        <scheme val="minor"/>
      </rPr>
      <t>DOVHD</t>
    </r>
    <r>
      <rPr>
        <b/>
        <sz val="11"/>
        <color theme="1"/>
        <rFont val="Aptos Narrow"/>
        <family val="2"/>
        <scheme val="minor"/>
      </rPr>
      <t xml:space="preserve">
2026 Program NPV RR</t>
    </r>
  </si>
  <si>
    <r>
      <rPr>
        <sz val="11"/>
        <color theme="1"/>
        <rFont val="Aptos Narrow"/>
        <family val="2"/>
        <scheme val="minor"/>
      </rPr>
      <t>DOVHD</t>
    </r>
    <r>
      <rPr>
        <b/>
        <sz val="11"/>
        <color theme="1"/>
        <rFont val="Aptos Narrow"/>
        <family val="2"/>
        <scheme val="minor"/>
      </rPr>
      <t xml:space="preserve">
2025 Program NPV RR</t>
    </r>
  </si>
  <si>
    <r>
      <rPr>
        <sz val="11"/>
        <color theme="1"/>
        <rFont val="Aptos Narrow"/>
        <family val="2"/>
        <scheme val="minor"/>
      </rPr>
      <t>PCEEE</t>
    </r>
    <r>
      <rPr>
        <b/>
        <sz val="11"/>
        <color theme="1"/>
        <rFont val="Aptos Narrow"/>
        <family val="2"/>
        <scheme val="minor"/>
      </rPr>
      <t xml:space="preserve">
2025 Program NPV RR</t>
    </r>
  </si>
  <si>
    <r>
      <rPr>
        <sz val="11"/>
        <color theme="1"/>
        <rFont val="Aptos Narrow"/>
        <family val="2"/>
        <scheme val="minor"/>
      </rPr>
      <t>PCEEE</t>
    </r>
    <r>
      <rPr>
        <b/>
        <sz val="11"/>
        <color theme="1"/>
        <rFont val="Aptos Narrow"/>
        <family val="2"/>
        <scheme val="minor"/>
      </rPr>
      <t xml:space="preserve">
2026 Program NPV RR</t>
    </r>
  </si>
  <si>
    <r>
      <rPr>
        <sz val="11"/>
        <color theme="1"/>
        <rFont val="Aptos Narrow"/>
        <family val="2"/>
        <scheme val="minor"/>
      </rPr>
      <t>PCEEE</t>
    </r>
    <r>
      <rPr>
        <b/>
        <sz val="11"/>
        <color theme="1"/>
        <rFont val="Aptos Narrow"/>
        <family val="2"/>
        <scheme val="minor"/>
      </rPr>
      <t xml:space="preserve">
2027 Program NPV RR</t>
    </r>
  </si>
  <si>
    <r>
      <rPr>
        <sz val="11"/>
        <color theme="1"/>
        <rFont val="Aptos Narrow"/>
        <family val="2"/>
        <scheme val="minor"/>
      </rPr>
      <t>PCEEE</t>
    </r>
    <r>
      <rPr>
        <b/>
        <sz val="11"/>
        <color theme="1"/>
        <rFont val="Aptos Narrow"/>
        <family val="2"/>
        <scheme val="minor"/>
      </rPr>
      <t xml:space="preserve">
2028 Program NPV RR</t>
    </r>
  </si>
  <si>
    <r>
      <rPr>
        <sz val="11"/>
        <color theme="1"/>
        <rFont val="Aptos Narrow"/>
        <family val="2"/>
        <scheme val="minor"/>
      </rPr>
      <t>PCEEE</t>
    </r>
    <r>
      <rPr>
        <b/>
        <sz val="11"/>
        <color theme="1"/>
        <rFont val="Aptos Narrow"/>
        <family val="2"/>
        <scheme val="minor"/>
      </rPr>
      <t xml:space="preserve">
2029 Program NPV RR</t>
    </r>
  </si>
  <si>
    <r>
      <rPr>
        <sz val="11"/>
        <color theme="1"/>
        <rFont val="Aptos Narrow"/>
        <family val="2"/>
        <scheme val="minor"/>
      </rPr>
      <t>PCEEE</t>
    </r>
    <r>
      <rPr>
        <b/>
        <sz val="11"/>
        <color theme="1"/>
        <rFont val="Aptos Narrow"/>
        <family val="2"/>
        <scheme val="minor"/>
      </rPr>
      <t xml:space="preserve">
2030 NPV Program RR</t>
    </r>
  </si>
  <si>
    <t>WLDFR_x000D_
 Cost 2025</t>
  </si>
  <si>
    <t>WLDFR_x000D_
 Cost 2026</t>
  </si>
  <si>
    <t>WLDFR_x000D_
 Cost 2027</t>
  </si>
  <si>
    <t>WLDFR_x000D_
 Cost 2028</t>
  </si>
  <si>
    <t>WLDFR_x000D_
 Cost 2029</t>
  </si>
  <si>
    <t>WLDFR_x000D_
 Cost 2030</t>
  </si>
  <si>
    <t>DOVHD_x000D_
 Cost 2025</t>
  </si>
  <si>
    <t>DOVHD_x000D_
 Cost 2026</t>
  </si>
  <si>
    <t>DOVHD_x000D_
 Cost 2027</t>
  </si>
  <si>
    <t>DOVHD_x000D_
 Cost 2028</t>
  </si>
  <si>
    <t>DOVHD_x000D_
 Cost 2029</t>
  </si>
  <si>
    <t>DOVHD_x000D_
 Cost 2030</t>
  </si>
  <si>
    <t>PCEEE_x000D_
 Cost 2025</t>
  </si>
  <si>
    <t>PCEEE_x000D_
 Cost 2026</t>
  </si>
  <si>
    <t>PCEEE_x000D_
 Cost 2027</t>
  </si>
  <si>
    <t>PCEEE_x000D_
 Cost 2028</t>
  </si>
  <si>
    <t>PCEEE_x000D_
 Cost 2029</t>
  </si>
  <si>
    <t>PCEEE_x000D_
 Cost 2030</t>
  </si>
  <si>
    <t>WLDFR_x000D_
NPV Cost 2025</t>
  </si>
  <si>
    <t>WLDFR_x000D_
NPV Cost 2026</t>
  </si>
  <si>
    <t>WLDFR_x000D_
NPV Cost 2027</t>
  </si>
  <si>
    <t>WLDFR_x000D_
NPV Cost 2028</t>
  </si>
  <si>
    <t>WLDFR_x000D_
NPV Cost 2029</t>
  </si>
  <si>
    <t>WLDFR_x000D_
NPV Cost 2030</t>
  </si>
  <si>
    <t>DOVHD_x000D_
NPV Cost 2025</t>
  </si>
  <si>
    <t>DOVHD_x000D_
NPV Cost 2026</t>
  </si>
  <si>
    <t>DOVHD_x000D_
NPV Cost 2027</t>
  </si>
  <si>
    <t>DOVHD_x000D_
NPV Cost 2028</t>
  </si>
  <si>
    <t>DOVHD_x000D_
NPV Cost 2029</t>
  </si>
  <si>
    <t>DOVHD_x000D_
NPV Cost 2030</t>
  </si>
  <si>
    <t>PCEEE_x000D_
NPV Cost 2025</t>
  </si>
  <si>
    <t>PCEEE_x000D_
NPV Cost 2026</t>
  </si>
  <si>
    <t>PCEEE_x000D_
NPV Cost 2027</t>
  </si>
  <si>
    <t>PCEEE_x000D_
NPV Cost 2028</t>
  </si>
  <si>
    <t>PCEEE_x000D_
NPV Cost 2029</t>
  </si>
  <si>
    <t>PCEEE_x000D_
NPV Cost 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</si>
</sst>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"/>
    <numFmt numFmtId="165" formatCode="0.0%"/>
    <numFmt numFmtId="166" formatCode="0.00000"/>
    <numFmt numFmtId="167" formatCode="_(* #,##0_);_(* \(#,##0\);_(* &quot;-&quot;??_);_(@_)"/>
    <numFmt numFmtId="168" formatCode="0.0"/>
    <numFmt numFmtId="169" formatCode="_(* #,##0.0000_);_(* \(#,##0.0000\);_(* &quot;-&quot;????_);_(@_)"/>
    <numFmt numFmtId="170" formatCode="0.000"/>
    <numFmt numFmtId="171" formatCode="_(* #,##0.0000_);_(* \(#,##0.0000\);_(* &quot;-&quot;??_);_(@_)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Aptos Narrow"/>
      <family val="1"/>
      <charset val="2"/>
      <scheme val="minor"/>
    </font>
    <font>
      <vertAlign val="superscript"/>
      <sz val="11"/>
      <color theme="1"/>
      <name val="Aptos Narrow"/>
      <family val="2"/>
      <scheme val="minor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E97132"/>
        <bgColor indexed="64"/>
      </patternFill>
    </fill>
    <fill>
      <patternFill patternType="solid">
        <fgColor rgb="FF0F9ED5"/>
        <bgColor indexed="64"/>
      </patternFill>
    </fill>
    <fill>
      <patternFill patternType="solid">
        <fgColor rgb="FFB947A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129">
    <xf numFmtId="0" fontId="0" fillId="0" borderId="0" xfId="0"/>
    <xf numFmtId="0" fontId="2" fillId="0" borderId="0" xfId="0" applyFont="1"/>
    <xf numFmtId="0" fontId="0" fillId="0" borderId="1" xfId="0" applyBorder="1" applyAlignment="1">
      <alignment vertical="top"/>
    </xf>
    <xf numFmtId="10" fontId="0" fillId="0" borderId="1" xfId="0" applyNumberFormat="1" applyBorder="1" applyAlignment="1">
      <alignment vertical="top"/>
    </xf>
    <xf numFmtId="0" fontId="4" fillId="0" borderId="1" xfId="0" applyFont="1" applyBorder="1" applyAlignment="1">
      <alignment vertical="top"/>
    </xf>
    <xf numFmtId="2" fontId="0" fillId="0" borderId="1" xfId="2" applyNumberFormat="1" applyFont="1" applyBorder="1" applyAlignment="1">
      <alignment vertical="top"/>
    </xf>
    <xf numFmtId="2" fontId="0" fillId="0" borderId="1" xfId="0" applyNumberFormat="1" applyBorder="1" applyAlignment="1">
      <alignment vertical="top"/>
    </xf>
    <xf numFmtId="9" fontId="0" fillId="0" borderId="1" xfId="1" applyFont="1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0" xfId="0" applyAlignment="1">
      <alignment wrapText="1"/>
    </xf>
    <xf numFmtId="4" fontId="0" fillId="0" borderId="1" xfId="2" applyNumberFormat="1" applyFont="1" applyBorder="1" applyAlignment="1">
      <alignment vertical="top"/>
    </xf>
    <xf numFmtId="0" fontId="0" fillId="0" borderId="0" xfId="0" applyAlignment="1">
      <alignment horizontal="center"/>
    </xf>
    <xf numFmtId="165" fontId="0" fillId="0" borderId="0" xfId="1" applyNumberFormat="1" applyFont="1"/>
    <xf numFmtId="2" fontId="0" fillId="0" borderId="1" xfId="0" applyNumberFormat="1" applyBorder="1"/>
    <xf numFmtId="0" fontId="2" fillId="0" borderId="0" xfId="0" applyFont="1" applyAlignment="1">
      <alignment horizontal="center" vertical="top"/>
    </xf>
    <xf numFmtId="9" fontId="0" fillId="0" borderId="0" xfId="1" applyFont="1" applyFill="1"/>
    <xf numFmtId="167" fontId="0" fillId="0" borderId="0" xfId="2" applyNumberFormat="1" applyFont="1" applyFill="1"/>
    <xf numFmtId="43" fontId="0" fillId="0" borderId="0" xfId="0" applyNumberFormat="1"/>
    <xf numFmtId="43" fontId="0" fillId="0" borderId="0" xfId="0" applyNumberFormat="1" applyAlignment="1">
      <alignment vertical="center"/>
    </xf>
    <xf numFmtId="0" fontId="2" fillId="0" borderId="1" xfId="0" applyFont="1" applyBorder="1"/>
    <xf numFmtId="168" fontId="0" fillId="0" borderId="1" xfId="0" applyNumberFormat="1" applyBorder="1"/>
    <xf numFmtId="164" fontId="0" fillId="0" borderId="1" xfId="0" applyNumberFormat="1" applyBorder="1"/>
    <xf numFmtId="0" fontId="0" fillId="0" borderId="1" xfId="0" applyBorder="1"/>
    <xf numFmtId="44" fontId="0" fillId="0" borderId="1" xfId="3" applyFont="1" applyBorder="1"/>
    <xf numFmtId="43" fontId="0" fillId="0" borderId="1" xfId="0" applyNumberFormat="1" applyBorder="1"/>
    <xf numFmtId="44" fontId="0" fillId="0" borderId="1" xfId="0" applyNumberFormat="1" applyBorder="1"/>
    <xf numFmtId="170" fontId="0" fillId="0" borderId="1" xfId="0" applyNumberFormat="1" applyBorder="1"/>
    <xf numFmtId="0" fontId="0" fillId="0" borderId="1" xfId="0" applyBorder="1" applyAlignment="1">
      <alignment horizontal="center"/>
    </xf>
    <xf numFmtId="169" fontId="0" fillId="0" borderId="1" xfId="0" applyNumberFormat="1" applyBorder="1"/>
    <xf numFmtId="0" fontId="0" fillId="0" borderId="1" xfId="1" applyNumberFormat="1" applyFont="1" applyFill="1" applyBorder="1"/>
    <xf numFmtId="165" fontId="0" fillId="0" borderId="1" xfId="1" applyNumberFormat="1" applyFont="1" applyFill="1" applyBorder="1"/>
    <xf numFmtId="0" fontId="0" fillId="0" borderId="1" xfId="0" applyBorder="1" applyAlignment="1">
      <alignment horizontal="left"/>
    </xf>
    <xf numFmtId="3" fontId="0" fillId="0" borderId="1" xfId="0" applyNumberFormat="1" applyBorder="1" applyAlignment="1">
      <alignment horizontal="center"/>
    </xf>
    <xf numFmtId="165" fontId="0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wrapText="1"/>
    </xf>
    <xf numFmtId="9" fontId="0" fillId="0" borderId="1" xfId="1" applyFont="1" applyFill="1" applyBorder="1" applyAlignment="1">
      <alignment vertical="center"/>
    </xf>
    <xf numFmtId="171" fontId="0" fillId="0" borderId="1" xfId="2" applyNumberFormat="1" applyFont="1" applyBorder="1"/>
    <xf numFmtId="164" fontId="0" fillId="0" borderId="1" xfId="0" applyNumberFormat="1" applyBorder="1" applyAlignment="1">
      <alignment horizontal="right"/>
    </xf>
    <xf numFmtId="164" fontId="0" fillId="0" borderId="1" xfId="0" applyNumberFormat="1" applyBorder="1" applyAlignment="1">
      <alignment horizontal="right" vertical="top"/>
    </xf>
    <xf numFmtId="0" fontId="0" fillId="2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2" fillId="0" borderId="5" xfId="0" applyFont="1" applyBorder="1" applyAlignment="1">
      <alignment vertical="top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/>
    </xf>
    <xf numFmtId="0" fontId="2" fillId="0" borderId="6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2" fontId="0" fillId="0" borderId="8" xfId="0" applyNumberFormat="1" applyBorder="1" applyAlignment="1">
      <alignment vertical="top"/>
    </xf>
    <xf numFmtId="0" fontId="0" fillId="0" borderId="9" xfId="0" applyBorder="1" applyAlignment="1">
      <alignment vertical="top" wrapText="1"/>
    </xf>
    <xf numFmtId="0" fontId="0" fillId="0" borderId="5" xfId="0" applyBorder="1"/>
    <xf numFmtId="0" fontId="2" fillId="0" borderId="7" xfId="0" applyFont="1" applyBorder="1"/>
    <xf numFmtId="2" fontId="0" fillId="0" borderId="8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9" xfId="0" applyBorder="1"/>
    <xf numFmtId="0" fontId="0" fillId="0" borderId="7" xfId="0" applyBorder="1"/>
    <xf numFmtId="0" fontId="2" fillId="0" borderId="3" xfId="0" applyFont="1" applyBorder="1"/>
    <xf numFmtId="0" fontId="0" fillId="0" borderId="3" xfId="0" applyBorder="1"/>
    <xf numFmtId="164" fontId="0" fillId="0" borderId="4" xfId="0" applyNumberFormat="1" applyBorder="1"/>
    <xf numFmtId="0" fontId="2" fillId="0" borderId="5" xfId="0" applyFont="1" applyBorder="1"/>
    <xf numFmtId="0" fontId="2" fillId="4" borderId="2" xfId="0" applyFont="1" applyFill="1" applyBorder="1" applyAlignment="1">
      <alignment wrapText="1"/>
    </xf>
    <xf numFmtId="0" fontId="2" fillId="5" borderId="2" xfId="0" applyFont="1" applyFill="1" applyBorder="1" applyAlignment="1">
      <alignment horizontal="center" vertical="top" wrapText="1"/>
    </xf>
    <xf numFmtId="0" fontId="0" fillId="0" borderId="8" xfId="0" applyBorder="1"/>
    <xf numFmtId="164" fontId="0" fillId="0" borderId="8" xfId="0" applyNumberFormat="1" applyBorder="1" applyAlignment="1">
      <alignment horizontal="right"/>
    </xf>
    <xf numFmtId="0" fontId="0" fillId="0" borderId="8" xfId="0" applyBorder="1" applyAlignment="1">
      <alignment horizontal="center" vertical="top"/>
    </xf>
    <xf numFmtId="164" fontId="0" fillId="0" borderId="8" xfId="0" applyNumberFormat="1" applyBorder="1"/>
    <xf numFmtId="0" fontId="2" fillId="0" borderId="8" xfId="0" applyFont="1" applyBorder="1" applyAlignment="1">
      <alignment horizontal="center" vertical="top"/>
    </xf>
    <xf numFmtId="164" fontId="0" fillId="0" borderId="9" xfId="0" applyNumberFormat="1" applyBorder="1"/>
    <xf numFmtId="165" fontId="0" fillId="0" borderId="4" xfId="1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2" fontId="0" fillId="0" borderId="4" xfId="0" applyNumberFormat="1" applyBorder="1"/>
    <xf numFmtId="0" fontId="0" fillId="0" borderId="5" xfId="0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wrapText="1"/>
    </xf>
    <xf numFmtId="3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left"/>
    </xf>
    <xf numFmtId="2" fontId="0" fillId="0" borderId="8" xfId="0" applyNumberFormat="1" applyBorder="1"/>
    <xf numFmtId="0" fontId="0" fillId="0" borderId="5" xfId="0" applyFont="1" applyBorder="1" applyAlignment="1">
      <alignment horizontal="left"/>
    </xf>
    <xf numFmtId="0" fontId="0" fillId="6" borderId="6" xfId="0" applyFill="1" applyBorder="1" applyAlignment="1">
      <alignment horizontal="center"/>
    </xf>
    <xf numFmtId="0" fontId="2" fillId="6" borderId="2" xfId="0" applyFont="1" applyFill="1" applyBorder="1" applyAlignment="1">
      <alignment horizontal="center" vertical="top" wrapText="1"/>
    </xf>
    <xf numFmtId="0" fontId="2" fillId="6" borderId="6" xfId="0" applyFont="1" applyFill="1" applyBorder="1" applyAlignment="1">
      <alignment horizontal="center" vertical="top" wrapText="1"/>
    </xf>
    <xf numFmtId="0" fontId="0" fillId="0" borderId="4" xfId="0" applyBorder="1"/>
    <xf numFmtId="0" fontId="2" fillId="5" borderId="2" xfId="0" applyFont="1" applyFill="1" applyBorder="1" applyAlignment="1">
      <alignment wrapText="1"/>
    </xf>
    <xf numFmtId="0" fontId="2" fillId="6" borderId="2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170" fontId="0" fillId="0" borderId="8" xfId="0" applyNumberFormat="1" applyBorder="1"/>
    <xf numFmtId="171" fontId="0" fillId="0" borderId="4" xfId="2" applyNumberFormat="1" applyFont="1" applyBorder="1"/>
    <xf numFmtId="171" fontId="0" fillId="0" borderId="8" xfId="2" applyNumberFormat="1" applyFont="1" applyBorder="1"/>
    <xf numFmtId="171" fontId="0" fillId="0" borderId="9" xfId="2" applyNumberFormat="1" applyFont="1" applyBorder="1"/>
    <xf numFmtId="0" fontId="2" fillId="0" borderId="2" xfId="1" applyNumberFormat="1" applyFont="1" applyFill="1" applyBorder="1"/>
    <xf numFmtId="0" fontId="2" fillId="0" borderId="2" xfId="0" applyFont="1" applyBorder="1"/>
    <xf numFmtId="0" fontId="2" fillId="0" borderId="6" xfId="0" applyFont="1" applyBorder="1"/>
    <xf numFmtId="164" fontId="0" fillId="0" borderId="8" xfId="1" applyNumberFormat="1" applyFont="1" applyFill="1" applyBorder="1"/>
    <xf numFmtId="164" fontId="0" fillId="0" borderId="8" xfId="1" applyNumberFormat="1" applyFont="1" applyBorder="1"/>
    <xf numFmtId="164" fontId="0" fillId="0" borderId="9" xfId="1" applyNumberFormat="1" applyFont="1" applyBorder="1"/>
    <xf numFmtId="43" fontId="2" fillId="4" borderId="2" xfId="0" applyNumberFormat="1" applyFont="1" applyFill="1" applyBorder="1" applyAlignment="1">
      <alignment vertical="center" wrapText="1"/>
    </xf>
    <xf numFmtId="43" fontId="2" fillId="4" borderId="2" xfId="0" applyNumberFormat="1" applyFont="1" applyFill="1" applyBorder="1" applyAlignment="1">
      <alignment wrapText="1"/>
    </xf>
    <xf numFmtId="43" fontId="2" fillId="5" borderId="2" xfId="0" applyNumberFormat="1" applyFont="1" applyFill="1" applyBorder="1" applyAlignment="1">
      <alignment vertical="center" wrapText="1"/>
    </xf>
    <xf numFmtId="43" fontId="2" fillId="5" borderId="2" xfId="0" applyNumberFormat="1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43" fontId="2" fillId="0" borderId="2" xfId="0" applyNumberFormat="1" applyFont="1" applyBorder="1" applyAlignment="1">
      <alignment vertical="center" wrapText="1"/>
    </xf>
    <xf numFmtId="43" fontId="2" fillId="0" borderId="2" xfId="0" applyNumberFormat="1" applyFont="1" applyBorder="1" applyAlignment="1">
      <alignment wrapText="1"/>
    </xf>
    <xf numFmtId="43" fontId="2" fillId="0" borderId="6" xfId="0" applyNumberFormat="1" applyFont="1" applyBorder="1" applyAlignment="1">
      <alignment wrapText="1"/>
    </xf>
    <xf numFmtId="0" fontId="2" fillId="0" borderId="8" xfId="0" applyFont="1" applyBorder="1" applyAlignment="1">
      <alignment horizontal="right"/>
    </xf>
    <xf numFmtId="43" fontId="2" fillId="0" borderId="8" xfId="0" applyNumberFormat="1" applyFont="1" applyBorder="1" applyAlignment="1">
      <alignment vertical="center"/>
    </xf>
    <xf numFmtId="0" fontId="2" fillId="0" borderId="8" xfId="0" applyFont="1" applyBorder="1"/>
    <xf numFmtId="43" fontId="2" fillId="0" borderId="9" xfId="0" applyNumberFormat="1" applyFont="1" applyBorder="1" applyAlignment="1">
      <alignment vertical="center"/>
    </xf>
    <xf numFmtId="43" fontId="0" fillId="0" borderId="8" xfId="0" applyNumberFormat="1" applyBorder="1"/>
    <xf numFmtId="2" fontId="0" fillId="0" borderId="9" xfId="0" applyNumberFormat="1" applyBorder="1"/>
    <xf numFmtId="44" fontId="0" fillId="0" borderId="4" xfId="3" applyFont="1" applyBorder="1"/>
    <xf numFmtId="44" fontId="0" fillId="0" borderId="8" xfId="3" applyFont="1" applyBorder="1"/>
    <xf numFmtId="44" fontId="0" fillId="0" borderId="9" xfId="3" applyFont="1" applyBorder="1"/>
    <xf numFmtId="0" fontId="0" fillId="0" borderId="5" xfId="0" applyFont="1" applyBorder="1"/>
    <xf numFmtId="0" fontId="2" fillId="0" borderId="9" xfId="0" applyFont="1" applyBorder="1"/>
    <xf numFmtId="44" fontId="2" fillId="0" borderId="8" xfId="0" applyNumberFormat="1" applyFont="1" applyBorder="1"/>
    <xf numFmtId="43" fontId="0" fillId="0" borderId="4" xfId="0" applyNumberFormat="1" applyBorder="1"/>
    <xf numFmtId="44" fontId="0" fillId="0" borderId="4" xfId="0" applyNumberFormat="1" applyBorder="1"/>
    <xf numFmtId="166" fontId="0" fillId="0" borderId="8" xfId="0" applyNumberFormat="1" applyBorder="1"/>
    <xf numFmtId="166" fontId="0" fillId="0" borderId="9" xfId="0" applyNumberFormat="1" applyBorder="1"/>
  </cellXfs>
  <cellStyles count="5">
    <cellStyle name="Comma" xfId="2" builtinId="3"/>
    <cellStyle name="Currency" xfId="3" builtinId="4"/>
    <cellStyle name="Normal" xfId="0" builtinId="0"/>
    <cellStyle name="Normal 15" xfId="4" xr:uid="{38149DEA-D4B9-48F5-948A-BB8345AB7239}"/>
    <cellStyle name="Percent" xfId="1" builtinId="5"/>
  </cellStyles>
  <dxfs count="33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indexed="64"/>
          <bgColor rgb="FFB947A4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indexed="64"/>
          <bgColor rgb="FFB947A4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indexed="64"/>
          <bgColor rgb="FFB947A4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/>
        <right style="thin">
          <color auto="1"/>
        </right>
        <top style="thin">
          <color auto="1"/>
        </top>
        <bottom/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border diagonalUp="0" diagonalDown="0">
        <left/>
        <right style="thin">
          <color auto="1"/>
        </right>
        <top style="thin">
          <color auto="1"/>
        </top>
        <bottom/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indexed="64"/>
          <bgColor rgb="FFB947A4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numFmt numFmtId="2" formatCode="0.0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5" formatCode="_(* #,##0.00_);_(* \(#,##0.00\);_(* &quot;-&quot;??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5" formatCode="_(* #,##0.00_);_(* \(#,##0.00\);_(* &quot;-&quot;??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5" formatCode="_(* #,##0.00_);_(* \(#,##0.00\);_(* &quot;-&quot;??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5" formatCode="_(* #,##0.00_);_(* \(#,##0.00\);_(* &quot;-&quot;??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5" formatCode="_(* #,##0.00_);_(* \(#,##0.00\);_(* &quot;-&quot;??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5" formatCode="_(* #,##0.00_);_(* \(#,##0.00\);_(* &quot;-&quot;??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35" formatCode="_(* #,##0.00_);_(* \(#,##0.00\);_(* &quot;-&quot;??_);_(@_)"/>
      <alignment horizontal="general" vertical="bottom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numFmt numFmtId="2" formatCode="0.0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0.000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0.0000"/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/>
        <right style="thin">
          <color auto="1"/>
        </right>
        <top style="thin">
          <color auto="1"/>
        </top>
        <bottom/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indexed="64"/>
          <bgColor rgb="FFB947A4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71" formatCode="_(* #,##0.0000_);_(* \(#,##0.0000\);_(* &quot;-&quot;??_);_(@_)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71" formatCode="_(* #,##0.0000_);_(* \(#,##0.0000\);_(* &quot;-&quot;??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71" formatCode="_(* #,##0.0000_);_(* \(#,##0.0000\);_(* &quot;-&quot;??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71" formatCode="_(* #,##0.0000_);_(* \(#,##0.0000\);_(* &quot;-&quot;??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71" formatCode="_(* #,##0.0000_);_(* \(#,##0.0000\);_(* &quot;-&quot;??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71" formatCode="_(* #,##0.0000_);_(* \(#,##0.0000\);_(* &quot;-&quot;??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71" formatCode="_(* #,##0.0000_);_(* \(#,##0.0000\);_(* &quot;-&quot;??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71" formatCode="_(* #,##0.0000_);_(* \(#,##0.0000\);_(* &quot;-&quot;??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71" formatCode="_(* #,##0.0000_);_(* \(#,##0.0000\);_(* &quot;-&quot;??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71" formatCode="_(* #,##0.0000_);_(* \(#,##0.0000\);_(* &quot;-&quot;??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71" formatCode="_(* #,##0.0000_);_(* \(#,##0.0000\);_(* &quot;-&quot;??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71" formatCode="_(* #,##0.0000_);_(* \(#,##0.0000\);_(* &quot;-&quot;??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71" formatCode="_(* #,##0.0000_);_(* \(#,##0.0000\);_(* &quot;-&quot;??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71" formatCode="_(* #,##0.0000_);_(* \(#,##0.0000\);_(* &quot;-&quot;??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71" formatCode="_(* #,##0.0000_);_(* \(#,##0.0000\);_(* &quot;-&quot;??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71" formatCode="_(* #,##0.0000_);_(* \(#,##0.0000\);_(* &quot;-&quot;??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71" formatCode="_(* #,##0.0000_);_(* \(#,##0.0000\);_(* &quot;-&quot;??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71" formatCode="_(* #,##0.0000_);_(* \(#,##0.0000\);_(* &quot;-&quot;??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indexed="64"/>
          <bgColor rgb="FFB947A4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numFmt numFmtId="164" formatCode="0.000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70" formatCode="0.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indexed="64"/>
          <bgColor rgb="FFB947A4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bottom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left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/>
        <right style="thin">
          <color auto="1"/>
        </right>
        <top style="thin">
          <color auto="1"/>
        </top>
        <bottom/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indexed="64"/>
          <bgColor rgb="FFA02B93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numFmt numFmtId="164" formatCode="0.000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alignment horizontal="right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alignment horizontal="right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alignment horizontal="right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alignment horizontal="right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alignment horizontal="right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64" formatCode="0.0000"/>
      <alignment horizontal="right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/>
        <right style="thin">
          <color auto="1"/>
        </right>
        <top style="thin">
          <color auto="1"/>
        </top>
        <bottom/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alignment horizontal="general" vertical="top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numFmt numFmtId="2" formatCode="0.00"/>
      <alignment horizontal="general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general" vertical="top" textRotation="0" wrapText="1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general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1" defaultTableStyle="TableStyleMedium2" defaultPivotStyle="PivotStyleLight16">
    <tableStyle name="Custom" pivot="0" count="0" xr9:uid="{4A42D7D1-4BF5-4AB1-916C-8E24950DAD3C}"/>
  </tableStyles>
  <colors>
    <mruColors>
      <color rgb="FFE97132"/>
      <color rgb="FF0F9ED5"/>
      <color rgb="FFB947A4"/>
      <color rgb="FFA02B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2024RAMP/Shared%20Documents/General/RAMP%20Workpapers/Exhibit%2002%20-%20Risk%20Management/RM%20-%20RMCBR/RM-RMCBR-16%20Risk%20Analysis%20Calculation%20Ex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LoRE, Risk, CBRs"/>
      <sheetName val="Safety CoRE"/>
      <sheetName val="Gas Rel. CoRE"/>
      <sheetName val="Financial CoRE"/>
    </sheetNames>
    <sheetDataSet>
      <sheetData sheetId="0"/>
      <sheetData sheetId="1"/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C083014-51B6-4BE3-BAC7-87122D61E0A4}" name="WBCA Example_$B$4" displayName="WBCA_Example__B_4" ref="B4:F40" totalsRowShown="0" headerRowDxfId="337" headerRowBorderDxfId="336" tableBorderDxfId="335" totalsRowBorderDxfId="334">
  <autoFilter ref="B4:F40" xr:uid="{BC083014-51B6-4BE3-BAC7-87122D61E0A4}"/>
  <tableColumns count="5">
    <tableColumn id="1" xr3:uid="{38042B46-D5F0-4242-B35D-2FA8FB77DE09}" name="ID" dataDxfId="333"/>
    <tableColumn id="2" xr3:uid="{96E708E2-FA24-4864-B2C1-0569FB915B2D}" name="Step" dataDxfId="332"/>
    <tableColumn id="3" xr3:uid="{8988B1BB-8D88-4DDC-8E5A-D5FA35CDF0E6}" name="Formula" dataDxfId="331"/>
    <tableColumn id="4" xr3:uid="{D5ADF784-EEF6-4D8F-BA5C-06DF4795F0F8}" name="Value" dataDxfId="330"/>
    <tableColumn id="5" xr3:uid="{5399651A-C968-49BC-9AD4-21994649522A}" name="Comments" dataDxfId="329"/>
  </tableColumns>
  <tableStyleInfo name="Custom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B48C52FE-3197-4869-81FD-C924166D8DBA}" name="2024 RAMP Example_$B$93" displayName="_2024_RAMP_Example__B_93" ref="B93:H94" totalsRowShown="0" headerRowDxfId="146" dataDxfId="147" headerRowBorderDxfId="156" tableBorderDxfId="157" totalsRowBorderDxfId="155" dataCellStyle="Percent">
  <autoFilter ref="B93:H94" xr:uid="{B48C52FE-3197-4869-81FD-C924166D8DBA}"/>
  <tableColumns count="7">
    <tableColumn id="1" xr3:uid="{14AE9334-0D79-4989-AFFA-78BB2D1AE3A3}" name="Column 1" dataDxfId="154"/>
    <tableColumn id="2" xr3:uid="{AFD22135-7243-4038-9948-620AA41C00E9}" name="2025" dataDxfId="153" dataCellStyle="Percent">
      <calculatedColumnFormula>((1+$C$89)/(1+$C$90))^(C93-$C$91)</calculatedColumnFormula>
    </tableColumn>
    <tableColumn id="3" xr3:uid="{359BE4A6-E6F7-4333-A7C8-1FA87494046C}" name="2026" dataDxfId="152" dataCellStyle="Percent">
      <calculatedColumnFormula>((1+$C$89)/(1+$C$90))^(D93-$C$91)</calculatedColumnFormula>
    </tableColumn>
    <tableColumn id="4" xr3:uid="{C457A0A4-0861-432A-A5DC-C53BF5559619}" name="2027" dataDxfId="151" dataCellStyle="Percent">
      <calculatedColumnFormula>((1+$C$89)/(1+$C$90))^(E93-$C$91)</calculatedColumnFormula>
    </tableColumn>
    <tableColumn id="5" xr3:uid="{C49C176F-471F-4E6F-91C2-E4C3181C931D}" name="2028" dataDxfId="150" dataCellStyle="Percent">
      <calculatedColumnFormula>((1+$C$89)/(1+$C$90))^(F93-$C$91)</calculatedColumnFormula>
    </tableColumn>
    <tableColumn id="6" xr3:uid="{53FB2C45-3BDF-4B79-91F2-309830E65A4B}" name="2029" dataDxfId="149" dataCellStyle="Percent">
      <calculatedColumnFormula>((1+$C$89)/(1+$C$90))^(G93-$C$91)</calculatedColumnFormula>
    </tableColumn>
    <tableColumn id="7" xr3:uid="{6421A271-68F1-4760-ABFE-6674F73D8AC8}" name="2030" dataDxfId="148" dataCellStyle="Percent">
      <calculatedColumnFormula>((1+$C$89)/(1+$C$90))^(H93-$C$91)</calculatedColumnFormula>
    </tableColumn>
  </tableColumns>
  <tableStyleInfo name="Custom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2572ECE9-34B4-4BCC-9D6E-FAAB14A5880D}" name="2024 RAMP Example_$B$110" displayName="_2024_RAMP_Example__B_110" ref="B110:W121" totalsRowShown="0" headerRowDxfId="120" headerRowBorderDxfId="144" tableBorderDxfId="145" totalsRowBorderDxfId="143">
  <autoFilter ref="B110:W121" xr:uid="{2572ECE9-34B4-4BCC-9D6E-FAAB14A5880D}"/>
  <tableColumns count="22">
    <tableColumn id="1" xr3:uid="{9736B7EB-7413-4F81-9D5C-7DC3E9F800AC}" name="Program" dataDxfId="142"/>
    <tableColumn id="2" xr3:uid="{BC644D5B-9DC5-41BD-AA80-8E2B0F5C8F78}" name="WLDFR_x000a_Tranche" dataDxfId="141"/>
    <tableColumn id="3" xr3:uid="{0F4548C3-94B3-4EE8-BD92-931A015A12F6}" name="WLDFR_x000a_2025 Program NPV RR" dataDxfId="140"/>
    <tableColumn id="4" xr3:uid="{20380663-067B-4431-B8E7-C0426016C2BB}" name="WLDFR_x000a_2026 Program NPV RR" dataDxfId="139"/>
    <tableColumn id="5" xr3:uid="{62556DB2-C3E8-46D6-9632-53376927CB62}" name="WLDFR_x000a_2027 Program NPV RR" dataDxfId="138"/>
    <tableColumn id="6" xr3:uid="{D947937D-CF8A-4E5C-980D-73028F07B625}" name="WLDFR_x000a_2028 Program NPV RR" dataDxfId="137"/>
    <tableColumn id="7" xr3:uid="{FDC94C97-44F3-4570-9D74-9EDAE9D90D88}" name="WLDFR_x000a_2029 Program NPV RR" dataDxfId="136"/>
    <tableColumn id="8" xr3:uid="{140784BF-F95E-4A13-A1D6-398DCF58DB8A}" name="WLDFR_x000a_2030 NPV Program RR" dataDxfId="135"/>
    <tableColumn id="9" xr3:uid="{C72452A3-283D-4C58-8EDE-0AAFDF033449}" name="DOVHD_x000a_Tranche" dataDxfId="134"/>
    <tableColumn id="10" xr3:uid="{83361E3F-9B25-4BEC-8263-DA1A510F4269}" name="DOVHD_x000a_2025 Program NPV RR" dataDxfId="133"/>
    <tableColumn id="11" xr3:uid="{A19FF6DD-04AF-46C3-90DD-08C1745A8500}" name="DOVHD_x000a_2026 Program NPV RR" dataDxfId="132"/>
    <tableColumn id="12" xr3:uid="{2731CA6E-50E9-4089-BC84-98F04314189E}" name="DOVHD_x000a_2027 Program NPV RR" dataDxfId="131"/>
    <tableColumn id="13" xr3:uid="{DC01E3D9-2548-4CFF-81D4-F45B920BE20E}" name="DOVHD_x000a_2028 Program NPV RR" dataDxfId="130"/>
    <tableColumn id="14" xr3:uid="{03E54C90-1EB5-4FCA-99BA-C0695D497891}" name="DOVHD_x000a_2029 Program NPV RR" dataDxfId="129"/>
    <tableColumn id="15" xr3:uid="{37B8D426-F890-49F6-99DC-29A466F53808}" name="DOVHD_x000a_2030 NPV Program RR" dataDxfId="128"/>
    <tableColumn id="16" xr3:uid="{42C93485-68B7-4DF8-880E-E56989FD317B}" name="PCEEE_x000a_Tranche" dataDxfId="127"/>
    <tableColumn id="17" xr3:uid="{E28D555A-3D75-4706-AF85-9588A6F35B35}" name="PCEEE_x000a_2025 Program NPV RR" dataDxfId="126"/>
    <tableColumn id="18" xr3:uid="{1645621E-C2F6-4AE7-96E5-4AAC714E1878}" name="PCEEE_x000a_2026 Program NPV RR" dataDxfId="125"/>
    <tableColumn id="19" xr3:uid="{2C946480-F7BF-4A8A-B4E7-2B92B0826E8B}" name="PCEEE_x000a_2027 Program NPV RR" dataDxfId="124"/>
    <tableColumn id="20" xr3:uid="{B8B14A98-AD2F-47CE-9BB7-A7DC443C8119}" name="PCEEE_x000a_2028 Program NPV RR" dataDxfId="123"/>
    <tableColumn id="21" xr3:uid="{B408046C-0515-4FE9-98E4-2663D9208D4F}" name="PCEEE_x000a_2029 Program NPV RR" dataDxfId="122"/>
    <tableColumn id="22" xr3:uid="{A9C0C6CB-BF67-4E87-8E60-640665E33F89}" name="PCEEE_x000a_2030 NPV Program RR" dataDxfId="121"/>
  </tableColumns>
  <tableStyleInfo name="Custom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193AB83D-D099-446B-899D-9EEA0C069FB7}" name="2024 RAMP Example_$B$97" displayName="_2024_RAMP_Example__B_97" ref="B97:W107" totalsRowShown="0" headerRowDxfId="94" headerRowBorderDxfId="118" tableBorderDxfId="119" totalsRowBorderDxfId="117">
  <autoFilter ref="B97:W107" xr:uid="{193AB83D-D099-446B-899D-9EEA0C069FB7}"/>
  <tableColumns count="22">
    <tableColumn id="1" xr3:uid="{6670F815-50E4-432E-9D69-965B32DF3A80}" name="Program" dataDxfId="116"/>
    <tableColumn id="2" xr3:uid="{B9AB0DEF-1AEF-46C3-B315-A01828F8B6F2}" name="WLDFR_x000d__x000a_Year_x000d__x000a_Tranche" dataDxfId="115"/>
    <tableColumn id="3" xr3:uid="{3C3D80F3-56B9-4A6A-98A0-C886D0B75C0D}" name="WLDFR_x000d__x000a_2025_x000d__x000a_NPV RR 2025" dataDxfId="114">
      <calculatedColumnFormula>D76*C$94</calculatedColumnFormula>
    </tableColumn>
    <tableColumn id="4" xr3:uid="{2B50784F-7FA8-46CF-8349-99F1E9050B46}" name="WLDFR_x000d__x000a_2026_x000d__x000a_NPV RR 2026" dataDxfId="113">
      <calculatedColumnFormula>E76*D$94</calculatedColumnFormula>
    </tableColumn>
    <tableColumn id="5" xr3:uid="{D72CC514-6271-4E0A-9057-0CB6687C8C32}" name="WLDFR_x000d__x000a_2027_x000d__x000a_NPV RR 2027" dataDxfId="112">
      <calculatedColumnFormula>F76*E$94</calculatedColumnFormula>
    </tableColumn>
    <tableColumn id="6" xr3:uid="{BBB0343C-7300-4740-844C-8612629304BF}" name="WLDFR_x000d__x000a_2028_x000d__x000a_NPV RR 2028" dataDxfId="111">
      <calculatedColumnFormula>G76*F$94</calculatedColumnFormula>
    </tableColumn>
    <tableColumn id="7" xr3:uid="{5598E6EB-48BD-412F-AE71-6409AB94E0D3}" name="WLDFR_x000d__x000a_2029_x000d__x000a_NPV RR 2029" dataDxfId="110">
      <calculatedColumnFormula>H76*G$94</calculatedColumnFormula>
    </tableColumn>
    <tableColumn id="8" xr3:uid="{6A272E73-01EC-4FF6-B116-F31007C5F5A5}" name="WLDFR_x000d__x000a_2030_x000d__x000a_NPV RR 2030" dataDxfId="109">
      <calculatedColumnFormula>I76*H$94</calculatedColumnFormula>
    </tableColumn>
    <tableColumn id="9" xr3:uid="{C56EDDD3-251B-4445-9253-1EDBC5403636}" name="DOVHD_x000d__x000a_Year_x000d__x000a_Tranche" dataDxfId="108"/>
    <tableColumn id="10" xr3:uid="{377D07FA-1B3D-426C-9FF7-89D97962A3A3}" name="DOVHD_x000d__x000a_2025_x000d__x000a_NPV RR 2025" dataDxfId="107">
      <calculatedColumnFormula>K76*C$94</calculatedColumnFormula>
    </tableColumn>
    <tableColumn id="11" xr3:uid="{2AF57C7B-DD12-4A00-9F5E-5545A9587AB3}" name="DOVHD_x000d__x000a_2026_x000d__x000a_NPV RR 2026" dataDxfId="106">
      <calculatedColumnFormula>L76*D$94</calculatedColumnFormula>
    </tableColumn>
    <tableColumn id="12" xr3:uid="{659B2BB7-47A5-4521-8BF8-9C4F5BCA52D4}" name="DOVHD_x000d__x000a_2027_x000d__x000a_NPV RR 2027" dataDxfId="105">
      <calculatedColumnFormula>M76*E$94</calculatedColumnFormula>
    </tableColumn>
    <tableColumn id="13" xr3:uid="{030ABE1C-84A3-45AC-9DFB-98135D8E4995}" name="DOVHD_x000d__x000a_2028_x000d__x000a_NPV RR 2028" dataDxfId="104">
      <calculatedColumnFormula>N76*F$94</calculatedColumnFormula>
    </tableColumn>
    <tableColumn id="14" xr3:uid="{82050EB8-5B49-41C3-B85E-7CE3D563154B}" name="DOVHD_x000d__x000a_2029_x000d__x000a_NPV RR 2029" dataDxfId="103">
      <calculatedColumnFormula>O76*G$94</calculatedColumnFormula>
    </tableColumn>
    <tableColumn id="15" xr3:uid="{A1EA1B6B-4F73-46AC-B528-9CE0A2E11DB8}" name="DOVHD_x000d__x000a_2030_x000d__x000a_NPV RR 2030" dataDxfId="102">
      <calculatedColumnFormula>P76*H$94</calculatedColumnFormula>
    </tableColumn>
    <tableColumn id="16" xr3:uid="{C16E0C33-94AF-444C-88A8-8FC95B23A06F}" name="PCEEE_x000d__x000a_Year_x000d__x000a_Tranche" dataDxfId="101"/>
    <tableColumn id="17" xr3:uid="{9F7A56A0-0199-402C-A0F4-0D3C113D6C76}" name="PCEEE_x000d__x000a_2025_x000d__x000a_NPV RR 2025" dataDxfId="100"/>
    <tableColumn id="18" xr3:uid="{402111FF-4877-4C24-88BA-F6D0C3AB331E}" name="PCEEE_x000d__x000a_2026_x000d__x000a_NPV RR 2026" dataDxfId="99"/>
    <tableColumn id="19" xr3:uid="{9AC1EEAD-5D19-4D63-AE66-12F53079146F}" name="PCEEE_x000d__x000a_2027_x000d__x000a_NPV RR 2027" dataDxfId="98"/>
    <tableColumn id="20" xr3:uid="{9555A665-DCE8-40FD-9688-0C30A5A2804F}" name="PCEEE_x000d__x000a_2028_x000d__x000a_NPV RR 2028" dataDxfId="97"/>
    <tableColumn id="21" xr3:uid="{9D6B2332-4D01-4BCE-94DD-E96AC52EE907}" name="PCEEE_x000d__x000a_2029_x000d__x000a_NPV RR 2029" dataDxfId="96"/>
    <tableColumn id="22" xr3:uid="{E437307E-9B57-4E06-878A-3FB9180B6003}" name="PCEEE_x000d__x000a_2030_x000d__x000a_NPV RR 2030" dataDxfId="95"/>
  </tableColumns>
  <tableStyleInfo name="Custom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3CC6FFE3-6412-4FE9-BE82-27B9D8D74DA8}" name="2024 RAMP Example_$B$125" displayName="_2024_RAMP_Example__B_125" ref="B124:V125" totalsRowShown="0" headerRowDxfId="69" headerRowBorderDxfId="92" tableBorderDxfId="93" totalsRowBorderDxfId="91">
  <autoFilter ref="B124:V125" xr:uid="{3CC6FFE3-6412-4FE9-BE82-27B9D8D74DA8}"/>
  <tableColumns count="21">
    <tableColumn id="1" xr3:uid="{14D4B1AA-1A73-4978-A4E5-EBB4B5477CED}" name="Program" dataDxfId="90"/>
    <tableColumn id="2" xr3:uid="{DFF90DB1-0187-4F2C-A972-772F26834989}" name="MAT (optional)" dataDxfId="89"/>
    <tableColumn id="3" xr3:uid="{420748C6-44E8-4E79-AF28-74F2FE75A49A}" name="CapEx USD 2025" dataDxfId="88"/>
    <tableColumn id="4" xr3:uid="{96C78A22-CEFA-493D-A1E2-671EA931C393}" name="CapEx USD 2026" dataDxfId="87"/>
    <tableColumn id="5" xr3:uid="{23B26794-DFCF-4C04-B672-DC9EFB03312C}" name="CapEx USD 2027" dataDxfId="86"/>
    <tableColumn id="6" xr3:uid="{D1A79F56-3B02-4F61-89F0-21592606163C}" name="CapEx USD 2028" dataDxfId="85"/>
    <tableColumn id="7" xr3:uid="{27E0FC25-5690-4821-BE4C-7EE119BC806D}" name="CapEx USD 2029" dataDxfId="84"/>
    <tableColumn id="8" xr3:uid="{DD8E5CCB-1A9F-4A51-9675-FEF6DEF29E9D}" name="CapEx USD 2030" dataDxfId="83"/>
    <tableColumn id="9" xr3:uid="{013CF893-6F75-499E-A8DB-FD800CBE9355}" name="OpEx USD 2025" dataDxfId="82"/>
    <tableColumn id="10" xr3:uid="{2900A206-BC26-4188-9B9D-374CE4336F96}" name="OpEx USD 2026" dataDxfId="81"/>
    <tableColumn id="11" xr3:uid="{5AC8403F-39C9-4EB9-BD7C-7E0EA1A87A04}" name="OpEx USD 2027" dataDxfId="80"/>
    <tableColumn id="12" xr3:uid="{249A7F46-6461-4D4C-9B19-0B649DE7495D}" name="OpEx USD 2028" dataDxfId="79"/>
    <tableColumn id="13" xr3:uid="{E574068C-B331-418D-9CFC-989C249E2192}" name="OpEx USD 2029" dataDxfId="78"/>
    <tableColumn id="14" xr3:uid="{A88D682F-E7DB-46AE-B215-77D9885815A0}" name="OpEx USD 2030" dataDxfId="77"/>
    <tableColumn id="15" xr3:uid="{DB2AC09B-4A5A-42CA-B382-17239CB72E25}" name="Asset Type" dataDxfId="76"/>
    <tableColumn id="16" xr3:uid="{81909D8E-04F4-4C5F-AB5A-3EEB0E7E1231}" name="Generic Capital PVRR Multiplier" dataDxfId="75"/>
    <tableColumn id="17" xr3:uid="{372B0AAB-FC37-4DAD-B2C9-0B3E6B087929}" name="Custom Capital PVRR Multiplier" dataDxfId="74"/>
    <tableColumn id="18" xr3:uid="{051D9736-23C1-40B1-8DE0-38AB395C6550}" name="Generic Lifetime Incremental O&amp;M PVRR Multiplier" dataDxfId="73"/>
    <tableColumn id="19" xr3:uid="{F2F94E64-6359-4C3B-87BD-46CB61E26E44}" name="Custom Lifetime Incremental O&amp;M PVRR Multiplier (optional; specify if 0)" dataDxfId="72"/>
    <tableColumn id="20" xr3:uid="{66F63E28-F3D4-43A9-9EB1-39C25F694A45}" name="Lifetime Incremental O&amp;M PVRR Multiplier" dataDxfId="71"/>
    <tableColumn id="21" xr3:uid="{68BEBC4A-AA8A-4962-A8EC-73B5783F7CD8}" name="PVRR Multiplier" dataDxfId="70"/>
  </tableColumns>
  <tableStyleInfo name="Custom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CBE3349-0963-4E69-9E2F-181E3CDBCA1F}" name="2024 RAMP Example_$B$128" displayName="_2024_RAMP_Example__B_128" ref="B127:H128" totalsRowShown="0" headerRowDxfId="57" dataDxfId="58" headerRowBorderDxfId="67" tableBorderDxfId="68" totalsRowBorderDxfId="66" dataCellStyle="Currency">
  <autoFilter ref="B127:H128" xr:uid="{0CBE3349-0963-4E69-9E2F-181E3CDBCA1F}"/>
  <tableColumns count="7">
    <tableColumn id="1" xr3:uid="{BC1B5E8B-2D93-4B19-A05E-2226A035EBF1}" name="Column 1" dataDxfId="65"/>
    <tableColumn id="2" xr3:uid="{B105EBE0-6166-4553-9ED0-0695115FD668}" name="2025" dataDxfId="64" dataCellStyle="Currency">
      <calculatedColumnFormula>(D125+J125)/10^6</calculatedColumnFormula>
    </tableColumn>
    <tableColumn id="3" xr3:uid="{2F0A65A3-C618-45B7-9C06-2B28454B7616}" name="2026" dataDxfId="63" dataCellStyle="Currency">
      <calculatedColumnFormula>(E125+K125)/10^6</calculatedColumnFormula>
    </tableColumn>
    <tableColumn id="4" xr3:uid="{7F9C9DB7-DDA9-435C-A430-37CEB9F6F661}" name="2027" dataDxfId="62" dataCellStyle="Currency">
      <calculatedColumnFormula>(F125+L125)/10^6</calculatedColumnFormula>
    </tableColumn>
    <tableColumn id="5" xr3:uid="{76D781C3-A15D-4167-909B-0D2B7EFE7847}" name="2028" dataDxfId="61" dataCellStyle="Currency">
      <calculatedColumnFormula>(G125+M125)/10^6</calculatedColumnFormula>
    </tableColumn>
    <tableColumn id="6" xr3:uid="{C396F966-57D6-4FCC-A818-3201CE53D987}" name="2029" dataDxfId="60" dataCellStyle="Currency">
      <calculatedColumnFormula>(H125+N125)/10^6</calculatedColumnFormula>
    </tableColumn>
    <tableColumn id="7" xr3:uid="{36E23527-083B-42E2-87FB-FE71E569EB02}" name="2030" dataDxfId="59" dataCellStyle="Currency">
      <calculatedColumnFormula>(I125+O125)/10^6</calculatedColumnFormula>
    </tableColumn>
  </tableColumns>
  <tableStyleInfo name="Custom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5A5B9211-BB13-4658-8B06-A5E6305D0378}" name="2024 RAMP Example_$B$132" displayName="_2024_RAMP_Example__B_132" ref="B131:W142" totalsRowShown="0" headerRowDxfId="31" headerRowBorderDxfId="55" tableBorderDxfId="56" totalsRowBorderDxfId="54">
  <autoFilter ref="B131:W142" xr:uid="{5A5B9211-BB13-4658-8B06-A5E6305D0378}"/>
  <tableColumns count="22">
    <tableColumn id="1" xr3:uid="{4BDCC484-1975-4CAB-9887-96C27FDB0D50}" name="Program" dataDxfId="53"/>
    <tableColumn id="2" xr3:uid="{EE5B462C-28AA-4558-8126-80217AC4FA62}" name="WLDFR_x000d__x000a_Tranche" dataDxfId="52"/>
    <tableColumn id="3" xr3:uid="{E891761C-079C-43D2-B947-3A7D20DA8FB9}" name="WLDFR_x000d__x000a_ Cost 2025" dataDxfId="51" dataCellStyle="Currency"/>
    <tableColumn id="4" xr3:uid="{F544792B-A99B-43E8-9297-5C06790018AD}" name="WLDFR_x000d__x000a_ Cost 2026" dataDxfId="50" dataCellStyle="Currency"/>
    <tableColumn id="5" xr3:uid="{7C55B548-B4B5-46F7-8AD0-20800845D692}" name="WLDFR_x000d__x000a_ Cost 2027" dataDxfId="49" dataCellStyle="Currency"/>
    <tableColumn id="6" xr3:uid="{AB8835EA-29DE-4991-B449-1DDA1F20F037}" name="WLDFR_x000d__x000a_ Cost 2028" dataDxfId="48" dataCellStyle="Currency"/>
    <tableColumn id="7" xr3:uid="{633B9EEE-F98B-4CEC-8D98-76FC4FA5C0B0}" name="WLDFR_x000d__x000a_ Cost 2029" dataDxfId="47" dataCellStyle="Currency"/>
    <tableColumn id="8" xr3:uid="{F4A357B8-B7E4-4B63-BD81-18EAD6132F4A}" name="WLDFR_x000d__x000a_ Cost 2030" dataDxfId="46" dataCellStyle="Currency"/>
    <tableColumn id="9" xr3:uid="{D541EFBD-97F3-4F52-A781-319F147E16FD}" name="DOVHD_x000d__x000a_Tranche" dataDxfId="45"/>
    <tableColumn id="10" xr3:uid="{ABE0A372-8341-4344-A7FA-48521B93700E}" name="DOVHD_x000d__x000a_ Cost 2025" dataDxfId="44" dataCellStyle="Currency"/>
    <tableColumn id="11" xr3:uid="{BE5B431D-A46F-4EE7-A77A-276523AC0D9E}" name="DOVHD_x000d__x000a_ Cost 2026" dataDxfId="43" dataCellStyle="Currency"/>
    <tableColumn id="12" xr3:uid="{4B9D4BE5-6CC3-4874-BD5B-8F814CF96BDA}" name="DOVHD_x000d__x000a_ Cost 2027" dataDxfId="42" dataCellStyle="Currency"/>
    <tableColumn id="13" xr3:uid="{ACDF6912-853E-4148-B37D-211C21575487}" name="DOVHD_x000d__x000a_ Cost 2028" dataDxfId="41" dataCellStyle="Currency"/>
    <tableColumn id="14" xr3:uid="{0561A59F-CB5C-49A8-89AE-7F28AA6F0ABD}" name="DOVHD_x000d__x000a_ Cost 2029" dataDxfId="40" dataCellStyle="Currency"/>
    <tableColumn id="15" xr3:uid="{1F9002FD-5C1C-4A8A-A589-3F591AD0C3B5}" name="DOVHD_x000d__x000a_ Cost 2030" dataDxfId="39" dataCellStyle="Currency"/>
    <tableColumn id="16" xr3:uid="{F21412BD-20C1-4ACE-9CB6-F158BE99725F}" name="PCEEE_x000d__x000a_Tranche" dataDxfId="38"/>
    <tableColumn id="17" xr3:uid="{EACFE528-39D8-4191-93E9-C0B2D8E41CC2}" name="PCEEE_x000d__x000a_ Cost 2025" dataDxfId="37"/>
    <tableColumn id="18" xr3:uid="{8D36F29B-9ABA-4650-BF1A-055AE1E4743F}" name="PCEEE_x000d__x000a_ Cost 2026" dataDxfId="36"/>
    <tableColumn id="19" xr3:uid="{8D3146F4-80CC-406D-9F1B-155095CF4CE7}" name="PCEEE_x000d__x000a_ Cost 2027" dataDxfId="35"/>
    <tableColumn id="20" xr3:uid="{CA698AEA-078A-422A-9C98-F706B3DA564A}" name="PCEEE_x000d__x000a_ Cost 2028" dataDxfId="34"/>
    <tableColumn id="21" xr3:uid="{9D5B1186-ABB1-4DB6-BD57-B114432E3FF9}" name="PCEEE_x000d__x000a_ Cost 2029" dataDxfId="33"/>
    <tableColumn id="22" xr3:uid="{74E5E3CC-9BB6-4B26-97DB-D613FC23BECE}" name="PCEEE_x000d__x000a_ Cost 2030" dataDxfId="32"/>
  </tableColumns>
  <tableStyleInfo name="Custom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A63C14B4-C555-464C-90D4-8D40FD022E6E}" name="2024 RAMP Example_$B$145" displayName="_2024_RAMP_Example__B_145" ref="B145:W156" totalsRowShown="0" headerRowDxfId="5" headerRowBorderDxfId="29" tableBorderDxfId="30" totalsRowBorderDxfId="28">
  <autoFilter ref="B145:W156" xr:uid="{A63C14B4-C555-464C-90D4-8D40FD022E6E}"/>
  <tableColumns count="22">
    <tableColumn id="1" xr3:uid="{A49CFA0C-8ADC-4F93-B058-9997F0C26E7B}" name="Program" dataDxfId="27"/>
    <tableColumn id="2" xr3:uid="{4A58F104-8BE3-4C69-9B12-C32C2B7C6F8C}" name="WLDFR_x000d__x000a_Tranche" dataDxfId="26"/>
    <tableColumn id="3" xr3:uid="{78E51D71-8AA9-4DC8-B9B7-786915395AC7}" name="WLDFR_x000d__x000a_NPV Cost 2025" dataDxfId="25" dataCellStyle="Currency"/>
    <tableColumn id="4" xr3:uid="{FC3921C1-47CF-47C6-BE58-6EB8DD788DA5}" name="WLDFR_x000d__x000a_NPV Cost 2026" dataDxfId="24" dataCellStyle="Currency"/>
    <tableColumn id="5" xr3:uid="{C49F9D03-3316-42A5-9CAE-E7043D0D3280}" name="WLDFR_x000d__x000a_NPV Cost 2027" dataDxfId="23" dataCellStyle="Currency"/>
    <tableColumn id="6" xr3:uid="{2E273A97-3B7F-412C-ABC9-2B9F008A7FFE}" name="WLDFR_x000d__x000a_NPV Cost 2028" dataDxfId="22" dataCellStyle="Currency"/>
    <tableColumn id="7" xr3:uid="{F0A748AB-8855-415E-B1F9-044D4934E2E7}" name="WLDFR_x000d__x000a_NPV Cost 2029" dataDxfId="21" dataCellStyle="Currency"/>
    <tableColumn id="8" xr3:uid="{5481BFCC-CA56-494F-B18B-B92FDFDE5D90}" name="WLDFR_x000d__x000a_NPV Cost 2030" dataDxfId="20" dataCellStyle="Currency"/>
    <tableColumn id="9" xr3:uid="{EA35FD24-5637-46B4-9F45-AA0C0C159DDB}" name="DOVHD_x000d__x000a_Tranche" dataDxfId="19"/>
    <tableColumn id="10" xr3:uid="{953858C0-F4DE-4A33-970D-298DCA584AEE}" name="DOVHD_x000d__x000a_NPV Cost 2025" dataDxfId="18" dataCellStyle="Currency"/>
    <tableColumn id="11" xr3:uid="{0AB1CA07-F4CB-462F-BC3F-C55707E9AE7B}" name="DOVHD_x000d__x000a_NPV Cost 2026" dataDxfId="17" dataCellStyle="Currency"/>
    <tableColumn id="12" xr3:uid="{4F68B185-6E3F-4800-B236-0DB4FC11D414}" name="DOVHD_x000d__x000a_NPV Cost 2027" dataDxfId="16" dataCellStyle="Currency"/>
    <tableColumn id="13" xr3:uid="{9F9070FB-FB62-4483-AABA-DDB8C7CFBB51}" name="DOVHD_x000d__x000a_NPV Cost 2028" dataDxfId="15" dataCellStyle="Currency"/>
    <tableColumn id="14" xr3:uid="{F52CF4DF-3984-4053-BB46-1338E018EE3E}" name="DOVHD_x000d__x000a_NPV Cost 2029" dataDxfId="14" dataCellStyle="Currency"/>
    <tableColumn id="15" xr3:uid="{26A26EDD-49BE-4AE3-84D2-44CE566143E4}" name="DOVHD_x000d__x000a_NPV Cost 2030" dataDxfId="13" dataCellStyle="Currency"/>
    <tableColumn id="16" xr3:uid="{C7929AE9-A0E8-46D7-97DA-66AA8C90E461}" name="PCEEE_x000d__x000a_Tranche" dataDxfId="12"/>
    <tableColumn id="17" xr3:uid="{D16F0368-BD29-4C7D-819D-357E89033067}" name="PCEEE_x000d__x000a_NPV Cost 2025" dataDxfId="11"/>
    <tableColumn id="18" xr3:uid="{97327B7D-DC13-4703-98D9-E5CAE49100ED}" name="PCEEE_x000d__x000a_NPV Cost 2026" dataDxfId="10"/>
    <tableColumn id="19" xr3:uid="{AC1BD53E-DA6A-4362-AE66-249142B6C5C3}" name="PCEEE_x000d__x000a_NPV Cost 2027" dataDxfId="9"/>
    <tableColumn id="20" xr3:uid="{9895DF0F-9B4A-4985-98C4-4E2C9DEB1473}" name="PCEEE_x000d__x000a_NPV Cost 2028" dataDxfId="8"/>
    <tableColumn id="21" xr3:uid="{CDE03255-294A-4612-A4C4-9D284EB87784}" name="PCEEE_x000d__x000a_NPV Cost 2029" dataDxfId="7"/>
    <tableColumn id="22" xr3:uid="{E5730B7F-969F-4FA7-8B8E-DB87006C2936}" name="PCEEE_x000d__x000a_NPV Cost 2030" dataDxfId="6"/>
  </tableColumns>
  <tableStyleInfo name="Custom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A060C708-A522-4AE6-803E-9914B6366D6F}" name="2024 RAMP Example_$B$158" displayName="_2024_RAMP_Example__B_158" ref="B158:T161" totalsRowShown="0" headerRowDxfId="0" headerRowBorderDxfId="3" tableBorderDxfId="4" totalsRowBorderDxfId="2">
  <autoFilter ref="B158:T161" xr:uid="{A060C708-A522-4AE6-803E-9914B6366D6F}"/>
  <tableColumns count="19">
    <tableColumn id="1" xr3:uid="{F4128FBD-C1DE-4387-BADD-70382D7C8C3A}" name="Column 1" dataDxfId="1"/>
    <tableColumn id="2" xr3:uid="{3E2FDC00-ABC3-4F20-9AF0-D9687F70FC83}" name="WLDFR_x000d__x000a_2025"/>
    <tableColumn id="3" xr3:uid="{2CE923E0-F015-4369-A6D4-7CFB5BFE7F8A}" name="WLDFR_x000d__x000a_2026"/>
    <tableColumn id="4" xr3:uid="{9955B591-71D5-401A-8E79-3A52E702352E}" name="WLDFR_x000d__x000a_2027"/>
    <tableColumn id="5" xr3:uid="{47B3AFB5-3B7B-4E9A-8F6A-F8253D549C15}" name="WLDFR_x000d__x000a_2028"/>
    <tableColumn id="6" xr3:uid="{288B75C9-294F-4876-B1A9-58722CB0C066}" name="WLDFR_x000d__x000a_2029"/>
    <tableColumn id="7" xr3:uid="{2149B715-DA58-47B6-8FEE-E229C44C2950}" name="WLDFR_x000d__x000a_2030"/>
    <tableColumn id="8" xr3:uid="{8BE9B657-E017-4064-849A-C8C3044B5201}" name="DOVHD_x000d__x000a_2025"/>
    <tableColumn id="9" xr3:uid="{FA3B3122-5FBD-4387-ADA5-1B0B034627D5}" name="DOVHD_x000d__x000a_2026"/>
    <tableColumn id="10" xr3:uid="{D8BD13EC-271F-4863-922A-2F11DED19299}" name="DOVHD_x000d__x000a_2027"/>
    <tableColumn id="11" xr3:uid="{B99A5678-528D-4E04-9599-3C139D593380}" name="DOVHD_x000d__x000a_2028"/>
    <tableColumn id="12" xr3:uid="{76CE7E6E-2358-47F1-AEF4-EE200C4DB956}" name="DOVHD_x000d__x000a_2029"/>
    <tableColumn id="13" xr3:uid="{30071E1D-1810-4B50-93B0-356DAA94B4CE}" name="DOVHD_x000d__x000a_2030"/>
    <tableColumn id="14" xr3:uid="{FB14F598-8C84-4AE5-8D07-5C89396ED0C4}" name="PCEEE_x000d__x000a_2025"/>
    <tableColumn id="15" xr3:uid="{B35E9970-C69C-433C-9513-59C45C035A2A}" name="PCEEE_x000d__x000a_2026"/>
    <tableColumn id="16" xr3:uid="{304E2692-886B-460C-ACBD-892CAC0DFEE1}" name="PCEEE_x000d__x000a_2027"/>
    <tableColumn id="17" xr3:uid="{5A585DAD-9794-4EE3-85C0-B4D5F68C9B25}" name="PCEEE_x000d__x000a_2028"/>
    <tableColumn id="18" xr3:uid="{4472E422-2BB2-41A3-A797-9DCE68394328}" name="PCEEE_x000d__x000a_2029"/>
    <tableColumn id="19" xr3:uid="{EDD09A53-824B-414C-AB1F-9456A3D17F9E}" name="PCEEE_x000d__x000a_2030"/>
  </tableColumns>
  <tableStyleInfo name="Custom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63FA0C9-DA3A-4738-8552-BE456CED84BD}" name="2024 RAMP Example_$B$7" displayName="_2024_RAMP_Example__B_7" ref="B7:E8" totalsRowShown="0" headerRowBorderDxfId="328" tableBorderDxfId="327" totalsRowBorderDxfId="326">
  <autoFilter ref="B7:E8" xr:uid="{563FA0C9-DA3A-4738-8552-BE456CED84BD}"/>
  <tableColumns count="4">
    <tableColumn id="1" xr3:uid="{DB5A585B-89F6-4D64-8006-4D9B6D00CA28}" name="Column 1" dataDxfId="325"/>
    <tableColumn id="2" xr3:uid="{E4A84E6E-A4FA-414E-8AF1-0C446C3A55F9}" name="WLDFR" dataDxfId="324"/>
    <tableColumn id="3" xr3:uid="{12882B11-81E3-47AA-9EEB-7B3E09E803FA}" name="DOVHD" dataDxfId="323"/>
    <tableColumn id="4" xr3:uid="{64435C13-CE43-427D-BD69-B4C68045C53F}" name="PCEEE" dataDxfId="322"/>
  </tableColumns>
  <tableStyleInfo name="Custom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C5E9469-4954-4676-B1E4-CBB0E7878F50}" name="2024 RAMP Example_$B$11" displayName="_2024_RAMP_Example__B_11" ref="B11:AC21" totalsRowShown="0" headerRowDxfId="290" headerRowBorderDxfId="320" tableBorderDxfId="321" totalsRowBorderDxfId="319">
  <autoFilter ref="B11:AC21" xr:uid="{8C5E9469-4954-4676-B1E4-CBB0E7878F50}"/>
  <tableColumns count="28">
    <tableColumn id="1" xr3:uid="{572C8285-E101-46BF-9EFD-2F52A5AC2788}" name="Case" dataDxfId="318"/>
    <tableColumn id="2" xr3:uid="{2DB30BC4-D11C-4C47-8D5F-A695189C1363}" name="WLDFR_x000a_Tranche" dataDxfId="317"/>
    <tableColumn id="3" xr3:uid="{A261F657-009E-4ABE-90E6-257EF7D152C3}" name="WLDFR_x000a_Outcome" dataDxfId="316"/>
    <tableColumn id="4" xr3:uid="{CBD2C533-B868-4950-8C4F-E13767647E83}" name="WLDFR_x000a_Driver" dataDxfId="315"/>
    <tableColumn id="5" xr3:uid="{188BCA81-EB21-4A70-99B1-44D5F5300DC4}" name="WLDFR_x000a_2025" dataDxfId="314"/>
    <tableColumn id="6" xr3:uid="{F9BDB5C6-C2BA-480D-87E7-3BB9CAA9413D}" name="WLDFR_x000a_2026" dataDxfId="313"/>
    <tableColumn id="7" xr3:uid="{1A6350D9-40D6-46C6-B625-F60B266DE437}" name="WLDFR_x000a_2027" dataDxfId="312"/>
    <tableColumn id="8" xr3:uid="{B0FD20AD-189B-4F30-96E3-079B878C8B19}" name="WLDFR_x000a_2028" dataDxfId="311"/>
    <tableColumn id="9" xr3:uid="{A38041D1-27C1-4432-AF34-918C27065D39}" name="WLDFR_x000a_2029" dataDxfId="310"/>
    <tableColumn id="10" xr3:uid="{58AC0858-52A5-4131-B181-8DA50D270B56}" name="WLDFR_x000a_2030" dataDxfId="309"/>
    <tableColumn id="11" xr3:uid="{D725CE69-469B-4FD2-8CDC-0576657D2B30}" name="DOVHD_x000a_Tranche" dataDxfId="308"/>
    <tableColumn id="12" xr3:uid="{46D37CFF-A9A6-4233-BD26-189C645532A7}" name="DOVHD_x000a_Outcome" dataDxfId="307"/>
    <tableColumn id="13" xr3:uid="{66AF2061-E435-4077-909B-EE58C6CFF2F0}" name="DOVHD_x000a_Driver" dataDxfId="306"/>
    <tableColumn id="14" xr3:uid="{3576FC86-C329-4ED6-B826-D6E73D46003C}" name="DOVHD_x000a_2025" dataDxfId="305"/>
    <tableColumn id="15" xr3:uid="{751C18D3-1389-4097-9BD6-F8564BEB3CE8}" name="DOVHD_x000a_2026" dataDxfId="304"/>
    <tableColumn id="16" xr3:uid="{E159B644-0CED-43F7-91C0-417D78544BBB}" name="DOVHD_x000a_2027" dataDxfId="303"/>
    <tableColumn id="17" xr3:uid="{8F87E6BA-4199-4D44-B899-71E527420AE4}" name="DOVHD_x000a_2028" dataDxfId="302"/>
    <tableColumn id="18" xr3:uid="{58C277A4-3B1C-493D-A6E9-B457013443DD}" name="DOVHD_x000a_2029" dataDxfId="301"/>
    <tableColumn id="19" xr3:uid="{633665E0-3C62-4DFB-9154-762C7557AABD}" name="DOVHD_x000a_2030" dataDxfId="300"/>
    <tableColumn id="20" xr3:uid="{9CD1B9F8-313E-4A96-B079-54C61B857E92}" name="PCEEE_x000a_Tranche" dataDxfId="299"/>
    <tableColumn id="21" xr3:uid="{0DCA4F76-3812-4E37-8E3F-F5E86A094E68}" name="PCEEE_x000a_Outcome" dataDxfId="298"/>
    <tableColumn id="22" xr3:uid="{AB59BD51-9DA3-4B08-A1D7-A1933E00EAE1}" name="PCEEE_x000a_Driver" dataDxfId="297"/>
    <tableColumn id="23" xr3:uid="{F8D0CFA0-120C-479C-9684-D1EF5243E190}" name="PCEEE_x000a_2025" dataDxfId="296"/>
    <tableColumn id="24" xr3:uid="{6BCFAC8C-BC6E-4EC6-A19E-4C80D03CAF1C}" name="PCEEE_x000a_2026" dataDxfId="295"/>
    <tableColumn id="25" xr3:uid="{6F84C3DE-573F-48CB-A4A6-C7BD067F8562}" name="PCEEE_x000a_2027" dataDxfId="294"/>
    <tableColumn id="26" xr3:uid="{5A5E52EE-A2A6-4161-BB00-70A83496512B}" name="PCEEE_x000a_2028" dataDxfId="293"/>
    <tableColumn id="27" xr3:uid="{555056C3-F389-4E8A-975B-FF11DE5D87F1}" name="PCEEE_x000a_2029" dataDxfId="292"/>
    <tableColumn id="28" xr3:uid="{3BE8BCA4-C172-4C9E-9E4E-3C5CB1D37B6A}" name="PCEEE_x000a_2030" dataDxfId="291"/>
  </tableColumns>
  <tableStyleInfo name="Custom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28275C1-9CE9-4D8C-B0C6-CAE91B3D5375}" name="2024 RAMP Example_$B$25" displayName="_2024_RAMP_Example__B_25" ref="B25:E27" totalsRowShown="0" headerRowBorderDxfId="288" tableBorderDxfId="289" totalsRowBorderDxfId="287">
  <autoFilter ref="B25:E27" xr:uid="{528275C1-9CE9-4D8C-B0C6-CAE91B3D5375}"/>
  <tableColumns count="4">
    <tableColumn id="1" xr3:uid="{9DCB4CF0-392E-4079-B010-9260B851ECC6}" name="Column 1" dataDxfId="286"/>
    <tableColumn id="2" xr3:uid="{1AAD1A8B-0EC2-49A0-9ED5-9132C8BDD249}" name="WLDFR"/>
    <tableColumn id="3" xr3:uid="{0C65DA58-AB36-4573-9F8E-8D287DC958B4}" name="DOVHD"/>
    <tableColumn id="4" xr3:uid="{32D4027D-ED55-4EB6-8F2B-15EF2FF2194D}" name="PCEEE"/>
  </tableColumns>
  <tableStyleInfo name="Custom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33250FB-42D3-4543-A3FA-6068BC521A8F}" name="2024 RAMP Example_$B$29" displayName="_2024_RAMP_Example__B_29" ref="B29:H30" totalsRowShown="0" headerRowDxfId="274" dataDxfId="275" headerRowBorderDxfId="284" tableBorderDxfId="285" totalsRowBorderDxfId="283">
  <autoFilter ref="B29:H30" xr:uid="{D33250FB-42D3-4543-A3FA-6068BC521A8F}"/>
  <tableColumns count="7">
    <tableColumn id="1" xr3:uid="{C92B8E43-91A1-41BB-AD2D-6FAA9AC8CC0F}" name="Column 1" dataDxfId="282"/>
    <tableColumn id="2" xr3:uid="{5CFB6BA6-95E9-477A-8363-AECD7C42543F}" name="2025" dataDxfId="281"/>
    <tableColumn id="3" xr3:uid="{38636A69-4DFB-4FE1-A463-156BDA9D1022}" name="2026" dataDxfId="280"/>
    <tableColumn id="4" xr3:uid="{05D08A5F-0712-4A6E-B0CB-D397B9C81786}" name="2027" dataDxfId="279"/>
    <tableColumn id="5" xr3:uid="{76F1BAD0-F69A-472E-9AC2-B5969E611914}" name="2028" dataDxfId="278"/>
    <tableColumn id="6" xr3:uid="{405BCC66-6CC1-46D0-B537-02DC5D44436D}" name="2029" dataDxfId="277"/>
    <tableColumn id="7" xr3:uid="{6F86CA6D-223B-4C6A-B7E3-B1B870D0BC19}" name="2030" dataDxfId="276"/>
  </tableColumns>
  <tableStyleInfo name="Custom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EAD7BC6-388E-4A2C-B1B3-135508B4FD59}" name="2024 RAMP Example_$B$34" displayName="_2024_RAMP_Example__B_34" ref="B33:G43" totalsRowShown="0" headerRowDxfId="264" headerRowBorderDxfId="272" tableBorderDxfId="273" totalsRowBorderDxfId="271">
  <autoFilter ref="B33:G43" xr:uid="{1EAD7BC6-388E-4A2C-B1B3-135508B4FD59}"/>
  <tableColumns count="6">
    <tableColumn id="1" xr3:uid="{CD11409C-B092-45B1-9603-77325AA367A4}" name="WLDFR_x000a_Tranche" dataDxfId="270"/>
    <tableColumn id="2" xr3:uid="{555602A8-A1E9-4E7A-9F34-711077CCFA4F}" name="WLDFR_x000a_Miles" dataDxfId="269"/>
    <tableColumn id="3" xr3:uid="{5C105F1B-9DCC-4998-B403-0BFFE3773449}" name="DOVHD" dataDxfId="268"/>
    <tableColumn id="4" xr3:uid="{55C486FB-A015-41EA-828E-A8CDADB7B197}" name="DOVHD_x000a_Miles" dataDxfId="267"/>
    <tableColumn id="5" xr3:uid="{C7A15116-1821-47AC-8980-0A51A584E79B}" name="PCEEE" dataDxfId="266"/>
    <tableColumn id="6" xr3:uid="{67D956CA-F60D-4C90-AC8D-81FA9319516E}" name="PCEEE_x000a_Miles" dataDxfId="265"/>
  </tableColumns>
  <tableStyleInfo name="Custom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BCEEE48-C0A0-41E2-8F49-298BCE6FFE0F}" name="2024 RAMP Example_$B$46" displayName="_2024_RAMP_Example__B_46" ref="B46:AX57" totalsRowShown="0" headerRowDxfId="211" headerRowBorderDxfId="262" tableBorderDxfId="263" totalsRowBorderDxfId="261">
  <autoFilter ref="B46:AX57" xr:uid="{9BCEEE48-C0A0-41E2-8F49-298BCE6FFE0F}"/>
  <tableColumns count="49">
    <tableColumn id="1" xr3:uid="{299A2EC2-C028-4F0C-BFCB-AA70E701FDFC}" name="Program" dataDxfId="260"/>
    <tableColumn id="2" xr3:uid="{46EC7C31-F7F5-4344-AEA0-1442738DC505}" name="WLDFR_x000a_Tranche" dataDxfId="259"/>
    <tableColumn id="3" xr3:uid="{A556B377-D0CA-4395-86B1-31E01D130031}" name="WLDFR_x000a_Program Exposure 2025" dataDxfId="258"/>
    <tableColumn id="4" xr3:uid="{89BFBAFA-6F0C-4DEC-8502-D1C5FC116336}" name="WLDFR_x000a_Program Exposure 2026" dataDxfId="257"/>
    <tableColumn id="5" xr3:uid="{0D32843C-9E34-4D80-89DC-C61779C7F3D0}" name="WLDFR_x000a_Program Exposure 2027" dataDxfId="256"/>
    <tableColumn id="6" xr3:uid="{81F88C12-7170-4402-970B-28DF541F0793}" name="WLDFR_x000a_Program Exposure 2028" dataDxfId="255"/>
    <tableColumn id="7" xr3:uid="{6600B688-DA2C-4A24-B81A-354645FE8CCC}" name="WLDFR_x000a_Program Exposure 2029" dataDxfId="254"/>
    <tableColumn id="8" xr3:uid="{1905A55B-AACD-4290-A0E4-CB629FA3BC4D}" name="WLDFR_x000a_Program Exposure 2030" dataDxfId="253"/>
    <tableColumn id="9" xr3:uid="{E3ED4125-2A63-46E1-B1DA-8E3AEA1B6E65}" name="WLDFR_x000a_Unit for Program Exposure" dataDxfId="252"/>
    <tableColumn id="10" xr3:uid="{DC9212F0-CC72-449D-B3F1-0C989A3AC1D1}" name="WLDFR_x000a_UoM (Program Exposure)" dataDxfId="251"/>
    <tableColumn id="11" xr3:uid="{6371B767-AC62-4EFD-B9BB-D4D6FAAAA66F}" name="WLDFR_x000a_Work Units 2025" dataDxfId="250"/>
    <tableColumn id="12" xr3:uid="{89B1A724-B03F-4F2C-A1E1-73EF8210B492}" name="WLDFR_x000a_Work Units 2026" dataDxfId="249"/>
    <tableColumn id="13" xr3:uid="{14EEE37C-9ED7-4ACE-9508-0E5EFFA30FE4}" name="WLDFR_x000a_Work Units 2027" dataDxfId="248"/>
    <tableColumn id="14" xr3:uid="{9D909323-2481-485A-9EA2-E9C1AB42C1C6}" name="WLDFR_x000a_Work Units 2028" dataDxfId="247"/>
    <tableColumn id="15" xr3:uid="{9FC915FA-1C93-4845-A784-6041D309A2BA}" name="WLDFR_x000a_Work Units 2029" dataDxfId="246"/>
    <tableColumn id="16" xr3:uid="{1B1DEA02-2EF9-4E2C-A2A1-2AEB3F9AB1F5}" name="WLDFR_x000a_Work Units 2030" dataDxfId="245"/>
    <tableColumn id="17" xr3:uid="{241DF8CA-38F0-42DC-9093-1954E63CDB1E}" name="WLDFR_x000a_Unit for work units" dataDxfId="244"/>
    <tableColumn id="18" xr3:uid="{790F80F1-F48B-4551-AE8D-738694ED70AF}" name="DOVHD_x000a_Tranche" dataDxfId="243"/>
    <tableColumn id="19" xr3:uid="{FB68ED85-0510-4AA8-8CAE-D40431481A2B}" name="DOVHD_x000a_Program Exposure 2025" dataDxfId="242"/>
    <tableColumn id="20" xr3:uid="{D00F1A85-D72C-4740-B224-242326E33F1D}" name="DOVHD_x000a_Program Exposure 2026" dataDxfId="241"/>
    <tableColumn id="21" xr3:uid="{EEE3CE2E-7BF0-46E4-91C0-5104A6AA17C3}" name="DOVHD_x000a_Program Exposure 2027" dataDxfId="240"/>
    <tableColumn id="22" xr3:uid="{6BE81BD9-1EF8-422F-9728-1DC382BBF868}" name="DOVHD_x000a_Program Exposure 2028" dataDxfId="239"/>
    <tableColumn id="23" xr3:uid="{B9C045A7-EADE-4D7C-8421-B20FD913C8BE}" name="DOVHD_x000a_Program Exposure 2029" dataDxfId="238"/>
    <tableColumn id="24" xr3:uid="{1134991C-5937-4437-892E-27162643A666}" name="DOVHD_x000a_Program Exposure 2030" dataDxfId="237"/>
    <tableColumn id="25" xr3:uid="{E81B920F-540D-4BF4-8A97-97108384F02F}" name="DOVHD_x000a_Unit for Program Exposure" dataDxfId="236"/>
    <tableColumn id="26" xr3:uid="{E949EBBE-2F6B-47D5-A470-F8645018BF80}" name="DOVHD_x000a_UoM (Program Exposure)" dataDxfId="235"/>
    <tableColumn id="27" xr3:uid="{E9C0C1F9-A9FB-42BA-9D8F-466287B9E7A5}" name="DOVHD_x000a_Work Units 2025" dataDxfId="234"/>
    <tableColumn id="28" xr3:uid="{48739DDB-D32B-475E-A009-E8A68D113C40}" name="DOVHD_x000a_Work Units 2026" dataDxfId="233"/>
    <tableColumn id="29" xr3:uid="{B4A8BEF3-DFD9-4D1C-AC73-FD2D0D79BEEA}" name="DOVHD_x000a_Work Units 2027" dataDxfId="232"/>
    <tableColumn id="30" xr3:uid="{B6AC5413-38B7-4C12-944B-476680F87D47}" name="DOVHD_x000a_Work Units 2028" dataDxfId="231"/>
    <tableColumn id="31" xr3:uid="{89978828-A6CD-49E0-96B9-698027BA836F}" name="DOVHD_x000a_Work Units 2029" dataDxfId="230"/>
    <tableColumn id="32" xr3:uid="{655CABFE-D5E2-42F5-BF08-3B20AC91D9B2}" name="DOVHD_x000a_Work Units 2030" dataDxfId="229"/>
    <tableColumn id="33" xr3:uid="{686E10A0-E083-4672-A3D0-6BEDBEEBE668}" name="DOVHD_x000a_Unit for work units" dataDxfId="228"/>
    <tableColumn id="34" xr3:uid="{A23F7B56-1548-40D5-8E35-CD39C5047A9A}" name="PCEEE_x000a_Tranche" dataDxfId="227"/>
    <tableColumn id="35" xr3:uid="{F7724575-2720-4475-A168-B4E2FCB37D41}" name="PCEEE_x000a_Program Exposure 2025" dataDxfId="226"/>
    <tableColumn id="36" xr3:uid="{6E13EB7B-E616-43C7-838C-BA1BB9554CDF}" name="PCEEE_x000a_Program Exposure 2026" dataDxfId="225"/>
    <tableColumn id="37" xr3:uid="{47C0D7C1-F9D4-4606-830D-B7257DBAA44A}" name="PCEEE_x000a_Program Exposure 2027" dataDxfId="224"/>
    <tableColumn id="38" xr3:uid="{68B9BCF5-258C-41C5-8B92-D776AF870097}" name="PCEEE_x000a_Program Exposure 2028" dataDxfId="223"/>
    <tableColumn id="39" xr3:uid="{27F4B51D-B178-4679-A44E-21E633BC63E1}" name="PCEEE_x000a_Program Exposure 2029" dataDxfId="222"/>
    <tableColumn id="40" xr3:uid="{71AA1062-DF54-40E7-980B-885D2AB25F82}" name="PCEEE_x000a_Program Exposure 2030" dataDxfId="221"/>
    <tableColumn id="41" xr3:uid="{B01F3EFD-20AD-44CE-9D34-8A5CFCC9EE83}" name="PCEEE_x000a_Unit for Program Exposure" dataDxfId="220"/>
    <tableColumn id="42" xr3:uid="{5DB9A9C2-4DEB-4632-9E1C-242B22AB3E68}" name="PCEEE_x000a_UoM (Program Exposure)" dataDxfId="219"/>
    <tableColumn id="43" xr3:uid="{7DD6AD6D-CFBF-4B46-8CC8-75737592E194}" name="PCEEE_x000a_Work Units 2025" dataDxfId="218"/>
    <tableColumn id="44" xr3:uid="{78573A89-E4D3-44EE-AFA4-D3C94EBF86BA}" name="PCEEE_x000a_Work Units 2026" dataDxfId="217"/>
    <tableColumn id="45" xr3:uid="{888970CC-B623-4622-B66F-CC783610680C}" name="PCEEE_x000a_Work Units 2027" dataDxfId="216"/>
    <tableColumn id="46" xr3:uid="{0412C154-0C09-4C40-82FC-6E0DEFCF4512}" name="PCEEE_x000a_Work Units 2028" dataDxfId="215"/>
    <tableColumn id="47" xr3:uid="{5E8396BF-E598-4CC0-9435-1E08E1E6CA5C}" name="PCEEE_x000a_Work Units 2029" dataDxfId="214"/>
    <tableColumn id="48" xr3:uid="{615EFCA4-1565-4492-9E2D-E927C2E42324}" name="PCEEE_x000a_Work Units 2030" dataDxfId="213"/>
    <tableColumn id="49" xr3:uid="{4075B490-D5F5-41B4-B94B-97C8D194D35F}" name="PCEEE_x000a_Unit for work units" dataDxfId="212"/>
  </tableColumns>
  <tableStyleInfo name="Custom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9637DE7-903C-4391-AE18-2EAF9B7604E8}" name="2024 RAMP Example_$B$60" displayName="_2024_RAMP_Example__B_60" ref="B60:W70" totalsRowShown="0" headerRowDxfId="185" headerRowBorderDxfId="209" tableBorderDxfId="210" totalsRowBorderDxfId="208">
  <autoFilter ref="B60:W70" xr:uid="{79637DE7-903C-4391-AE18-2EAF9B7604E8}"/>
  <tableColumns count="22">
    <tableColumn id="1" xr3:uid="{F01057E3-E4ED-44B3-83A6-BB9D0EE82AF4}" name="Program" dataDxfId="207"/>
    <tableColumn id="2" xr3:uid="{E9C9A8D4-3DA4-4F96-8BB9-51DC92F3C4F5}" name="WLDFR_x000d__x000a_Tranche" dataDxfId="206"/>
    <tableColumn id="3" xr3:uid="{BCDA25AE-6B3A-45AF-8D62-E3CF205EBA11}" name="WLDFR_x000d__x000a_Avg Eff 2025" dataDxfId="205">
      <calculatedColumnFormula>IFERROR($C$26*D47/$C34,0)</calculatedColumnFormula>
    </tableColumn>
    <tableColumn id="4" xr3:uid="{B6BC7F35-1F40-4AFC-98E2-E31E6A9F40D3}" name="WLDFR_x000d__x000a_Avg Eff 2026" dataDxfId="204">
      <calculatedColumnFormula>IFERROR($C$26*E47/$C34,0)</calculatedColumnFormula>
    </tableColumn>
    <tableColumn id="5" xr3:uid="{6778977B-807B-485B-800F-11BFC6E223D7}" name="WLDFR_x000d__x000a_Avg Eff 2027" dataDxfId="203">
      <calculatedColumnFormula>IFERROR($C$26*F47/$C34,0)</calculatedColumnFormula>
    </tableColumn>
    <tableColumn id="6" xr3:uid="{705437B6-DB01-4CC1-AEB7-6935ABFFE228}" name="WLDFR_x000d__x000a_Avg Eff 2028" dataDxfId="202">
      <calculatedColumnFormula>IFERROR($C$26*G47/$C34,0)</calculatedColumnFormula>
    </tableColumn>
    <tableColumn id="7" xr3:uid="{72739B38-B36C-456A-BDBF-26C29CCBF06A}" name="WLDFR_x000d__x000a_Avg Eff 2029" dataDxfId="201">
      <calculatedColumnFormula>IFERROR($C$26*H47/$C34,0)</calculatedColumnFormula>
    </tableColumn>
    <tableColumn id="8" xr3:uid="{50F7BB69-1733-4938-BB12-61C41989FBF1}" name="WLDFR_x000d__x000a_Avg Eff 2030" dataDxfId="200">
      <calculatedColumnFormula>IFERROR($C$26*I47/$C34,0)</calculatedColumnFormula>
    </tableColumn>
    <tableColumn id="9" xr3:uid="{724AA879-1A60-46E3-B848-B8783F09F2AC}" name="DOVHD_x000d__x000a_Tranche" dataDxfId="199"/>
    <tableColumn id="10" xr3:uid="{B7D7A1A6-5F06-4484-AE3B-DD8AA05B5390}" name="DOVHD_x000d__x000a_Avg Eff 2025" dataDxfId="198">
      <calculatedColumnFormula>IFERROR($D$26*T47/$E34,0)</calculatedColumnFormula>
    </tableColumn>
    <tableColumn id="11" xr3:uid="{FF0B22E2-9AC8-4DCB-8369-3140E32FA578}" name="DOVHD_x000d__x000a_Avg Eff 2026" dataDxfId="197">
      <calculatedColumnFormula>IFERROR($D$26*U47/$E34,0)</calculatedColumnFormula>
    </tableColumn>
    <tableColumn id="12" xr3:uid="{B1CF56F0-363E-4FE4-9988-69AAA2FDB93E}" name="DOVHD_x000d__x000a_Avg Eff 2027" dataDxfId="196">
      <calculatedColumnFormula>IFERROR($D$26*V47/$E34,0)</calculatedColumnFormula>
    </tableColumn>
    <tableColumn id="13" xr3:uid="{8C0D20DD-5E16-42D8-8115-797AEDC1D845}" name="DOVHD_x000d__x000a_Avg Eff 2028" dataDxfId="195">
      <calculatedColumnFormula>IFERROR($D$26*W47/$E34,0)</calculatedColumnFormula>
    </tableColumn>
    <tableColumn id="14" xr3:uid="{80F6ABDE-CD69-4446-A5E9-E1DBD28BCE06}" name="DOVHD_x000d__x000a_Avg Eff 2029" dataDxfId="194">
      <calculatedColumnFormula>IFERROR($D$26*X47/$E34,0)</calculatedColumnFormula>
    </tableColumn>
    <tableColumn id="15" xr3:uid="{1E86C629-F24B-4129-97A7-3D4E838A21A9}" name="DOVHD_x000d__x000a_Avg Eff 2030" dataDxfId="193">
      <calculatedColumnFormula>IFERROR($D$26*Y47/$E34,0)</calculatedColumnFormula>
    </tableColumn>
    <tableColumn id="16" xr3:uid="{B7EFF9C9-704C-438C-9972-FF08A9A7096F}" name="PCEEE_x000d__x000a_Tranche" dataDxfId="192"/>
    <tableColumn id="17" xr3:uid="{F8EC580E-C01C-4C43-A7C8-71ADD5BF421A}" name="PCEEE_x000d__x000a_Avg Eff 2025" dataDxfId="191"/>
    <tableColumn id="18" xr3:uid="{5423DE37-3B59-4F7C-BA35-9A44DC17FE1A}" name="PCEEE_x000d__x000a_Avg Eff 2026" dataDxfId="190"/>
    <tableColumn id="19" xr3:uid="{764799F8-DB59-4D75-AF3E-1995E3C9811C}" name="PCEEE_x000d__x000a_Avg Eff 2027" dataDxfId="189"/>
    <tableColumn id="20" xr3:uid="{337AFC25-7793-4456-A60C-39D8E7E0AF3B}" name="PCEEE_x000d__x000a_Avg Eff 2028" dataDxfId="188"/>
    <tableColumn id="21" xr3:uid="{362EE25F-7897-4554-BAF1-669C86AEAF38}" name="PCEEE_x000d__x000a_Avg Eff 2029" dataDxfId="187"/>
    <tableColumn id="22" xr3:uid="{03D360EB-F574-40AC-BA6D-6C186B37C9FA}" name="PCEEE_x000d__x000a_Avg Eff 2030" dataDxfId="186"/>
  </tableColumns>
  <tableStyleInfo name="Custom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8A4CE26-2BA6-4E1D-BA8A-3046831F3D99}" name="2024 RAMP Example_$B$75" displayName="_2024_RAMP_Example__B_75" ref="B75:W85" totalsRowShown="0" headerRowDxfId="158" dataDxfId="159" headerRowBorderDxfId="183" tableBorderDxfId="184" totalsRowBorderDxfId="182" dataCellStyle="Comma">
  <autoFilter ref="B75:W85" xr:uid="{C8A4CE26-2BA6-4E1D-BA8A-3046831F3D99}"/>
  <tableColumns count="22">
    <tableColumn id="1" xr3:uid="{E3E9337D-8BB5-46C4-8AEF-FD1CA7E86909}" name="Program" dataDxfId="181"/>
    <tableColumn id="2" xr3:uid="{8A02E364-ACA3-40CA-BDC2-6E7D72E4B5F5}" name="WLDFR_x000d__x000a_Year_x000d__x000a_Tranche" dataDxfId="180"/>
    <tableColumn id="3" xr3:uid="{02CFF05C-80CF-46FE-BA5C-0C5B16C2A309}" name="WLDFR_x000d__x000a_2025_x000d__x000a_RR 2025" dataDxfId="179" dataCellStyle="Comma">
      <calculatedColumnFormula>D61*F12</calculatedColumnFormula>
    </tableColumn>
    <tableColumn id="4" xr3:uid="{CCE64F85-C811-430A-B372-8B3F9C864324}" name="WLDFR_x000d__x000a_2026_x000d__x000a_RR 2026" dataDxfId="178" dataCellStyle="Comma">
      <calculatedColumnFormula>E61*G12</calculatedColumnFormula>
    </tableColumn>
    <tableColumn id="5" xr3:uid="{34508CD3-1A4A-4D4E-8EC5-72359F757E4A}" name="WLDFR_x000d__x000a_2027_x000d__x000a_RR 2027" dataDxfId="177" dataCellStyle="Comma">
      <calculatedColumnFormula>F61*H12</calculatedColumnFormula>
    </tableColumn>
    <tableColumn id="6" xr3:uid="{2D88EF62-A4B9-4C18-944F-25858F44E3AE}" name="WLDFR_x000d__x000a_2028_x000d__x000a_RR 2028" dataDxfId="176" dataCellStyle="Comma">
      <calculatedColumnFormula>G61*I12</calculatedColumnFormula>
    </tableColumn>
    <tableColumn id="7" xr3:uid="{3A626143-DB68-45B5-9DEB-76D0BC752C2C}" name="WLDFR_x000d__x000a_2029_x000d__x000a_RR 2029" dataDxfId="175" dataCellStyle="Comma">
      <calculatedColumnFormula>H61*J12</calculatedColumnFormula>
    </tableColumn>
    <tableColumn id="8" xr3:uid="{A52D3D47-6D03-4043-A42F-7C1859895A62}" name="WLDFR_x000d__x000a_2030_x000d__x000a_RR 2030" dataDxfId="174" dataCellStyle="Comma">
      <calculatedColumnFormula>I61*K12</calculatedColumnFormula>
    </tableColumn>
    <tableColumn id="9" xr3:uid="{6565386C-411F-4723-9661-8FFC02730CA0}" name="DOVHD_x000d__x000a_Year_x000d__x000a_Tranche" dataDxfId="173"/>
    <tableColumn id="10" xr3:uid="{E4DC434A-F829-4285-A99E-5855C4F28493}" name="DOVHD_x000d__x000a_2025_x000d__x000a_RR 2025" dataDxfId="172" dataCellStyle="Comma">
      <calculatedColumnFormula>K61*O12</calculatedColumnFormula>
    </tableColumn>
    <tableColumn id="11" xr3:uid="{D39B0409-45AB-47BF-9F48-4F626CA37211}" name="DOVHD_x000d__x000a_2026_x000d__x000a_RR 2026" dataDxfId="171" dataCellStyle="Comma">
      <calculatedColumnFormula>L61*P12</calculatedColumnFormula>
    </tableColumn>
    <tableColumn id="12" xr3:uid="{76940F47-9E74-4580-B7EF-A6178B5DA872}" name="DOVHD_x000d__x000a_2027_x000d__x000a_RR 2027" dataDxfId="170" dataCellStyle="Comma">
      <calculatedColumnFormula>M61*Q12</calculatedColumnFormula>
    </tableColumn>
    <tableColumn id="13" xr3:uid="{22DA22B1-A805-4847-BA51-A77B1E6F2A57}" name="DOVHD_x000d__x000a_2028_x000d__x000a_RR 2028" dataDxfId="169" dataCellStyle="Comma">
      <calculatedColumnFormula>N61*R12</calculatedColumnFormula>
    </tableColumn>
    <tableColumn id="14" xr3:uid="{6857EB47-35C2-449E-BB9B-3445A22E8F59}" name="DOVHD_x000d__x000a_2029_x000d__x000a_RR 2029" dataDxfId="168" dataCellStyle="Comma">
      <calculatedColumnFormula>O61*S12</calculatedColumnFormula>
    </tableColumn>
    <tableColumn id="15" xr3:uid="{80E5EA26-F94F-4C3F-ABB5-F91830F38130}" name="DOVHD_x000d__x000a_2030_x000d__x000a_RR 2030" dataDxfId="167" dataCellStyle="Comma">
      <calculatedColumnFormula>P61*T12</calculatedColumnFormula>
    </tableColumn>
    <tableColumn id="16" xr3:uid="{270E3737-2847-49D1-9B19-672FF947B952}" name="PCEEE_x000d__x000a_Year_x000d__x000a_Tranche" dataDxfId="166"/>
    <tableColumn id="17" xr3:uid="{BF711763-973E-495B-8325-D281FBFE3D7D}" name="PCEEE_x000d__x000a_2025_x000d__x000a_RR 2025" dataDxfId="165" dataCellStyle="Comma"/>
    <tableColumn id="18" xr3:uid="{25E4B67F-64A2-4D52-91C0-5278EA516C66}" name="PCEEE_x000d__x000a_2026_x000d__x000a_RR 2026" dataDxfId="164" dataCellStyle="Comma"/>
    <tableColumn id="19" xr3:uid="{1E0F463F-31D4-405C-B1CE-E6530B2F1F3B}" name="PCEEE_x000d__x000a_2027_x000d__x000a_RR 2027" dataDxfId="163" dataCellStyle="Comma"/>
    <tableColumn id="20" xr3:uid="{CCB1D079-52FF-4E3E-B57A-C2B316A8EEDC}" name="PCEEE_x000d__x000a_2028_x000d__x000a_RR 2028" dataDxfId="162" dataCellStyle="Comma"/>
    <tableColumn id="21" xr3:uid="{6032317E-8213-4293-A8D5-2FF4CF2D73F2}" name="PCEEE_x000d__x000a_2029_x000d__x000a_RR 2029" dataDxfId="161" dataCellStyle="Comma"/>
    <tableColumn id="22" xr3:uid="{7D11E472-0996-4B23-9929-99697C82F208}" name="PCEEE_x000d__x000a_2030_x000d__x000a_RR 2030" dataDxfId="160" dataCellStyle="Comma"/>
  </tableColumns>
  <tableStyleInfo name="Custom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13" Type="http://schemas.openxmlformats.org/officeDocument/2006/relationships/table" Target="../tables/table13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12" Type="http://schemas.openxmlformats.org/officeDocument/2006/relationships/table" Target="../tables/table12.xml"/><Relationship Id="rId17" Type="http://schemas.openxmlformats.org/officeDocument/2006/relationships/table" Target="../tables/table17.xml"/><Relationship Id="rId2" Type="http://schemas.openxmlformats.org/officeDocument/2006/relationships/table" Target="../tables/table2.xml"/><Relationship Id="rId16" Type="http://schemas.openxmlformats.org/officeDocument/2006/relationships/table" Target="../tables/table16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6.xml"/><Relationship Id="rId11" Type="http://schemas.openxmlformats.org/officeDocument/2006/relationships/table" Target="../tables/table11.xml"/><Relationship Id="rId5" Type="http://schemas.openxmlformats.org/officeDocument/2006/relationships/table" Target="../tables/table5.xml"/><Relationship Id="rId15" Type="http://schemas.openxmlformats.org/officeDocument/2006/relationships/table" Target="../tables/table15.xml"/><Relationship Id="rId10" Type="http://schemas.openxmlformats.org/officeDocument/2006/relationships/table" Target="../tables/table10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Relationship Id="rId14" Type="http://schemas.openxmlformats.org/officeDocument/2006/relationships/table" Target="../tables/table1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DA0FA-50B6-475C-A48B-623BE3FAEF4C}">
  <dimension ref="B2:F40"/>
  <sheetViews>
    <sheetView showGridLines="0" tabSelected="1" workbookViewId="0">
      <selection activeCell="B2" sqref="B2:F2"/>
    </sheetView>
  </sheetViews>
  <sheetFormatPr defaultRowHeight="14.5" x14ac:dyDescent="0.35"/>
  <cols>
    <col min="1" max="1" width="2.90625" customWidth="1"/>
    <col min="2" max="2" width="45.6328125" customWidth="1"/>
    <col min="3" max="3" width="30.90625" style="9" customWidth="1"/>
    <col min="4" max="4" width="27.453125" customWidth="1"/>
    <col min="5" max="5" width="10.54296875" customWidth="1"/>
    <col min="6" max="6" width="29.6328125" style="9" customWidth="1"/>
  </cols>
  <sheetData>
    <row r="2" spans="2:6" x14ac:dyDescent="0.35">
      <c r="B2" s="57" t="s">
        <v>0</v>
      </c>
      <c r="C2" s="57"/>
      <c r="D2" s="57"/>
      <c r="E2" s="57"/>
      <c r="F2" s="57"/>
    </row>
    <row r="4" spans="2:6" x14ac:dyDescent="0.35">
      <c r="B4" s="45" t="s">
        <v>1</v>
      </c>
      <c r="C4" s="46" t="s">
        <v>2</v>
      </c>
      <c r="D4" s="47" t="s">
        <v>3</v>
      </c>
      <c r="E4" s="47" t="s">
        <v>4</v>
      </c>
      <c r="F4" s="48" t="s">
        <v>5</v>
      </c>
    </row>
    <row r="5" spans="2:6" ht="30" customHeight="1" x14ac:dyDescent="0.35">
      <c r="B5" s="43" t="s">
        <v>175</v>
      </c>
      <c r="C5" s="8" t="s">
        <v>6</v>
      </c>
      <c r="D5" s="2"/>
      <c r="E5" s="3">
        <v>7.0000000000000007E-2</v>
      </c>
      <c r="F5" s="44" t="s">
        <v>7</v>
      </c>
    </row>
    <row r="6" spans="2:6" ht="30" customHeight="1" x14ac:dyDescent="0.35">
      <c r="B6" s="43" t="s">
        <v>174</v>
      </c>
      <c r="C6" s="8" t="s">
        <v>8</v>
      </c>
      <c r="D6" s="2"/>
      <c r="E6" s="3">
        <v>2.2800000000000001E-2</v>
      </c>
      <c r="F6" s="44"/>
    </row>
    <row r="7" spans="2:6" ht="30" customHeight="1" x14ac:dyDescent="0.35">
      <c r="B7" s="43" t="s">
        <v>173</v>
      </c>
      <c r="C7" s="8" t="s">
        <v>9</v>
      </c>
      <c r="D7" s="2" t="s">
        <v>10</v>
      </c>
      <c r="E7" s="3">
        <v>4.6147829487680925E-2</v>
      </c>
      <c r="F7" s="44" t="s">
        <v>11</v>
      </c>
    </row>
    <row r="8" spans="2:6" ht="30" customHeight="1" x14ac:dyDescent="0.35">
      <c r="B8" s="43" t="s">
        <v>172</v>
      </c>
      <c r="C8" s="8" t="s">
        <v>12</v>
      </c>
      <c r="D8" s="2"/>
      <c r="E8" s="2">
        <v>55</v>
      </c>
      <c r="F8" s="44"/>
    </row>
    <row r="9" spans="2:6" ht="30" customHeight="1" x14ac:dyDescent="0.35">
      <c r="B9" s="43" t="s">
        <v>171</v>
      </c>
      <c r="C9" s="8" t="s">
        <v>13</v>
      </c>
      <c r="D9" s="4" t="s">
        <v>14</v>
      </c>
      <c r="E9" s="5">
        <v>20.77355597147109</v>
      </c>
      <c r="F9" s="44" t="s">
        <v>15</v>
      </c>
    </row>
    <row r="10" spans="2:6" ht="30" customHeight="1" x14ac:dyDescent="0.35">
      <c r="B10" s="43" t="s">
        <v>180</v>
      </c>
      <c r="C10" s="8" t="s">
        <v>155</v>
      </c>
      <c r="D10" s="2"/>
      <c r="E10" s="10">
        <v>4594.67</v>
      </c>
      <c r="F10" s="44" t="s">
        <v>16</v>
      </c>
    </row>
    <row r="11" spans="2:6" ht="30" customHeight="1" x14ac:dyDescent="0.35">
      <c r="B11" s="43" t="s">
        <v>179</v>
      </c>
      <c r="C11" s="8" t="s">
        <v>17</v>
      </c>
      <c r="D11" s="2"/>
      <c r="E11" s="10">
        <v>1097.25</v>
      </c>
      <c r="F11" s="44" t="s">
        <v>18</v>
      </c>
    </row>
    <row r="12" spans="2:6" ht="30" customHeight="1" x14ac:dyDescent="0.35">
      <c r="B12" s="43" t="s">
        <v>178</v>
      </c>
      <c r="C12" s="8" t="s">
        <v>156</v>
      </c>
      <c r="D12" s="2"/>
      <c r="E12" s="10">
        <v>51</v>
      </c>
      <c r="F12" s="44" t="s">
        <v>19</v>
      </c>
    </row>
    <row r="13" spans="2:6" ht="30" customHeight="1" x14ac:dyDescent="0.35">
      <c r="B13" s="43" t="s">
        <v>177</v>
      </c>
      <c r="C13" s="8" t="s">
        <v>157</v>
      </c>
      <c r="D13" s="2"/>
      <c r="E13" s="10">
        <v>1073.6199999999999</v>
      </c>
      <c r="F13" s="44" t="s">
        <v>20</v>
      </c>
    </row>
    <row r="14" spans="2:6" ht="30" customHeight="1" x14ac:dyDescent="0.35">
      <c r="B14" s="43" t="s">
        <v>176</v>
      </c>
      <c r="C14" s="8" t="s">
        <v>158</v>
      </c>
      <c r="D14" s="2"/>
      <c r="E14" s="10">
        <v>32</v>
      </c>
      <c r="F14" s="44" t="s">
        <v>21</v>
      </c>
    </row>
    <row r="15" spans="2:6" ht="30" customHeight="1" x14ac:dyDescent="0.35">
      <c r="B15" s="43" t="s">
        <v>181</v>
      </c>
      <c r="C15" s="8" t="s">
        <v>161</v>
      </c>
      <c r="D15" s="2"/>
      <c r="E15" s="6">
        <v>10</v>
      </c>
      <c r="F15" s="44" t="s">
        <v>22</v>
      </c>
    </row>
    <row r="16" spans="2:6" ht="30" customHeight="1" x14ac:dyDescent="0.35">
      <c r="B16" s="43" t="s">
        <v>182</v>
      </c>
      <c r="C16" s="8" t="s">
        <v>23</v>
      </c>
      <c r="D16" s="2"/>
      <c r="E16" s="7">
        <v>0.98</v>
      </c>
      <c r="F16" s="44" t="s">
        <v>24</v>
      </c>
    </row>
    <row r="17" spans="2:6" ht="30" customHeight="1" x14ac:dyDescent="0.35">
      <c r="B17" s="43" t="s">
        <v>183</v>
      </c>
      <c r="C17" s="8" t="s">
        <v>159</v>
      </c>
      <c r="D17" s="2" t="s">
        <v>25</v>
      </c>
      <c r="E17" s="6">
        <v>9.8000000000000007</v>
      </c>
      <c r="F17" s="44" t="s">
        <v>26</v>
      </c>
    </row>
    <row r="18" spans="2:6" ht="30" customHeight="1" x14ac:dyDescent="0.35">
      <c r="B18" s="43" t="s">
        <v>184</v>
      </c>
      <c r="C18" s="8" t="s">
        <v>27</v>
      </c>
      <c r="D18" s="2" t="s">
        <v>28</v>
      </c>
      <c r="E18" s="6">
        <v>203.58084852041671</v>
      </c>
      <c r="F18" s="44" t="s">
        <v>29</v>
      </c>
    </row>
    <row r="19" spans="2:6" ht="30" customHeight="1" x14ac:dyDescent="0.35">
      <c r="B19" s="43" t="s">
        <v>185</v>
      </c>
      <c r="C19" s="8" t="s">
        <v>160</v>
      </c>
      <c r="D19" s="2"/>
      <c r="E19" s="6">
        <v>0.01</v>
      </c>
      <c r="F19" s="44" t="s">
        <v>30</v>
      </c>
    </row>
    <row r="20" spans="2:6" ht="30" customHeight="1" x14ac:dyDescent="0.35">
      <c r="B20" s="43" t="s">
        <v>186</v>
      </c>
      <c r="C20" s="8" t="s">
        <v>31</v>
      </c>
      <c r="D20" s="2"/>
      <c r="E20" s="7">
        <v>0.4</v>
      </c>
      <c r="F20" s="44" t="s">
        <v>32</v>
      </c>
    </row>
    <row r="21" spans="2:6" ht="30" customHeight="1" x14ac:dyDescent="0.35">
      <c r="B21" s="43" t="s">
        <v>187</v>
      </c>
      <c r="C21" s="8" t="s">
        <v>162</v>
      </c>
      <c r="D21" s="2" t="s">
        <v>33</v>
      </c>
      <c r="E21" s="6">
        <v>4.0000000000000001E-3</v>
      </c>
      <c r="F21" s="44" t="s">
        <v>26</v>
      </c>
    </row>
    <row r="22" spans="2:6" ht="30" customHeight="1" x14ac:dyDescent="0.35">
      <c r="B22" s="43" t="s">
        <v>188</v>
      </c>
      <c r="C22" s="8" t="s">
        <v>34</v>
      </c>
      <c r="D22" s="2" t="s">
        <v>35</v>
      </c>
      <c r="E22" s="6">
        <v>8.3094223885884361E-2</v>
      </c>
      <c r="F22" s="44" t="s">
        <v>29</v>
      </c>
    </row>
    <row r="23" spans="2:6" ht="30" customHeight="1" x14ac:dyDescent="0.35">
      <c r="B23" s="43" t="s">
        <v>189</v>
      </c>
      <c r="C23" s="8" t="s">
        <v>163</v>
      </c>
      <c r="D23" s="2"/>
      <c r="E23" s="6">
        <v>0.01</v>
      </c>
      <c r="F23" s="44" t="s">
        <v>36</v>
      </c>
    </row>
    <row r="24" spans="2:6" ht="30" customHeight="1" x14ac:dyDescent="0.35">
      <c r="B24" s="43" t="s">
        <v>190</v>
      </c>
      <c r="C24" s="8" t="s">
        <v>37</v>
      </c>
      <c r="D24" s="2"/>
      <c r="E24" s="7">
        <v>1</v>
      </c>
      <c r="F24" s="44" t="s">
        <v>38</v>
      </c>
    </row>
    <row r="25" spans="2:6" ht="30" customHeight="1" x14ac:dyDescent="0.35">
      <c r="B25" s="43" t="s">
        <v>191</v>
      </c>
      <c r="C25" s="8" t="s">
        <v>164</v>
      </c>
      <c r="D25" s="2" t="s">
        <v>39</v>
      </c>
      <c r="E25" s="6">
        <v>0.01</v>
      </c>
      <c r="F25" s="44" t="s">
        <v>26</v>
      </c>
    </row>
    <row r="26" spans="2:6" ht="30" customHeight="1" x14ac:dyDescent="0.35">
      <c r="B26" s="43" t="s">
        <v>192</v>
      </c>
      <c r="C26" s="8" t="s">
        <v>40</v>
      </c>
      <c r="D26" s="2" t="s">
        <v>41</v>
      </c>
      <c r="E26" s="6">
        <v>0.20773555971471092</v>
      </c>
      <c r="F26" s="44" t="s">
        <v>29</v>
      </c>
    </row>
    <row r="27" spans="2:6" ht="30" customHeight="1" x14ac:dyDescent="0.35">
      <c r="B27" s="43" t="s">
        <v>193</v>
      </c>
      <c r="C27" s="8" t="s">
        <v>165</v>
      </c>
      <c r="D27" s="2"/>
      <c r="E27" s="6">
        <v>0.2</v>
      </c>
      <c r="F27" s="44" t="s">
        <v>42</v>
      </c>
    </row>
    <row r="28" spans="2:6" ht="30" customHeight="1" x14ac:dyDescent="0.35">
      <c r="B28" s="43" t="s">
        <v>194</v>
      </c>
      <c r="C28" s="8" t="s">
        <v>43</v>
      </c>
      <c r="D28" s="2"/>
      <c r="E28" s="7">
        <v>0.7</v>
      </c>
      <c r="F28" s="44" t="s">
        <v>44</v>
      </c>
    </row>
    <row r="29" spans="2:6" ht="30" customHeight="1" x14ac:dyDescent="0.35">
      <c r="B29" s="43" t="s">
        <v>195</v>
      </c>
      <c r="C29" s="8" t="s">
        <v>166</v>
      </c>
      <c r="D29" s="2" t="s">
        <v>45</v>
      </c>
      <c r="E29" s="6">
        <v>0.13999999999999999</v>
      </c>
      <c r="F29" s="44" t="s">
        <v>26</v>
      </c>
    </row>
    <row r="30" spans="2:6" ht="30" customHeight="1" x14ac:dyDescent="0.35">
      <c r="B30" s="43" t="s">
        <v>196</v>
      </c>
      <c r="C30" s="8" t="s">
        <v>46</v>
      </c>
      <c r="D30" s="2" t="s">
        <v>47</v>
      </c>
      <c r="E30" s="6">
        <v>2.9082978360059522</v>
      </c>
      <c r="F30" s="44" t="s">
        <v>29</v>
      </c>
    </row>
    <row r="31" spans="2:6" ht="30" customHeight="1" x14ac:dyDescent="0.35">
      <c r="B31" s="43" t="s">
        <v>197</v>
      </c>
      <c r="C31" s="8" t="s">
        <v>48</v>
      </c>
      <c r="D31" s="2" t="s">
        <v>49</v>
      </c>
      <c r="E31" s="6">
        <v>206.77997614002325</v>
      </c>
      <c r="F31" s="44" t="s">
        <v>50</v>
      </c>
    </row>
    <row r="32" spans="2:6" ht="30" customHeight="1" x14ac:dyDescent="0.35">
      <c r="B32" s="43" t="s">
        <v>198</v>
      </c>
      <c r="C32" s="8" t="s">
        <v>169</v>
      </c>
      <c r="D32" s="2"/>
      <c r="E32" s="6">
        <v>0.75</v>
      </c>
      <c r="F32" s="44" t="s">
        <v>51</v>
      </c>
    </row>
    <row r="33" spans="2:6" ht="30" customHeight="1" x14ac:dyDescent="0.35">
      <c r="B33" s="43" t="s">
        <v>199</v>
      </c>
      <c r="C33" s="8" t="s">
        <v>52</v>
      </c>
      <c r="D33" s="2" t="s">
        <v>53</v>
      </c>
      <c r="E33" s="6">
        <v>15.580166978603318</v>
      </c>
      <c r="F33" s="44" t="s">
        <v>54</v>
      </c>
    </row>
    <row r="34" spans="2:6" ht="30" customHeight="1" x14ac:dyDescent="0.35">
      <c r="B34" s="43" t="s">
        <v>202</v>
      </c>
      <c r="C34" s="8" t="s">
        <v>168</v>
      </c>
      <c r="D34" s="2"/>
      <c r="E34" s="6">
        <v>70</v>
      </c>
      <c r="F34" s="44" t="s">
        <v>55</v>
      </c>
    </row>
    <row r="35" spans="2:6" ht="46.5" customHeight="1" x14ac:dyDescent="0.35">
      <c r="B35" s="43" t="s">
        <v>201</v>
      </c>
      <c r="C35" s="8" t="s">
        <v>56</v>
      </c>
      <c r="D35" s="2"/>
      <c r="E35" s="6">
        <v>1.3877999999999999</v>
      </c>
      <c r="F35" s="44" t="s">
        <v>57</v>
      </c>
    </row>
    <row r="36" spans="2:6" ht="30" customHeight="1" x14ac:dyDescent="0.35">
      <c r="B36" s="43" t="s">
        <v>200</v>
      </c>
      <c r="C36" s="8" t="s">
        <v>167</v>
      </c>
      <c r="D36" s="2" t="s">
        <v>58</v>
      </c>
      <c r="E36" s="6">
        <v>97.146000000000001</v>
      </c>
      <c r="F36" s="44" t="s">
        <v>59</v>
      </c>
    </row>
    <row r="37" spans="2:6" ht="30" customHeight="1" x14ac:dyDescent="0.35">
      <c r="B37" s="43" t="s">
        <v>203</v>
      </c>
      <c r="C37" s="8" t="s">
        <v>170</v>
      </c>
      <c r="D37" s="2"/>
      <c r="E37" s="6">
        <v>0.25</v>
      </c>
      <c r="F37" s="44" t="s">
        <v>60</v>
      </c>
    </row>
    <row r="38" spans="2:6" ht="30" customHeight="1" x14ac:dyDescent="0.35">
      <c r="B38" s="43" t="s">
        <v>204</v>
      </c>
      <c r="C38" s="8" t="s">
        <v>61</v>
      </c>
      <c r="D38" s="2" t="s">
        <v>62</v>
      </c>
      <c r="E38" s="6">
        <v>5.1933889928677726</v>
      </c>
      <c r="F38" s="44" t="s">
        <v>63</v>
      </c>
    </row>
    <row r="39" spans="2:6" ht="30" customHeight="1" x14ac:dyDescent="0.35">
      <c r="B39" s="43" t="s">
        <v>205</v>
      </c>
      <c r="C39" s="8" t="s">
        <v>64</v>
      </c>
      <c r="D39" s="2" t="s">
        <v>65</v>
      </c>
      <c r="E39" s="6">
        <v>10.386777985735545</v>
      </c>
      <c r="F39" s="44" t="s">
        <v>66</v>
      </c>
    </row>
    <row r="40" spans="2:6" ht="30" customHeight="1" x14ac:dyDescent="0.35">
      <c r="B40" s="49" t="s">
        <v>206</v>
      </c>
      <c r="C40" s="50" t="s">
        <v>67</v>
      </c>
      <c r="D40" s="50" t="s">
        <v>68</v>
      </c>
      <c r="E40" s="51">
        <v>2.2354677920424804</v>
      </c>
      <c r="F40" s="52" t="s">
        <v>69</v>
      </c>
    </row>
  </sheetData>
  <mergeCells count="1">
    <mergeCell ref="B2:F2"/>
  </mergeCells>
  <pageMargins left="0.7" right="0.7" top="0.75" bottom="0.75" header="0.3" footer="0.3"/>
  <pageSetup orientation="portrait" r:id="rId1"/>
  <headerFooter>
    <oddHeader>&amp;R&amp;F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4CB2E-025C-42E5-B523-919F9654324E}">
  <dimension ref="B2:AX166"/>
  <sheetViews>
    <sheetView showGridLines="0" workbookViewId="0">
      <selection activeCell="B158" sqref="B158"/>
    </sheetView>
  </sheetViews>
  <sheetFormatPr defaultRowHeight="14.5" x14ac:dyDescent="0.35"/>
  <cols>
    <col min="2" max="2" width="39" customWidth="1"/>
    <col min="3" max="3" width="38" customWidth="1"/>
    <col min="4" max="4" width="17.6328125" customWidth="1"/>
    <col min="5" max="5" width="17.54296875" customWidth="1"/>
    <col min="6" max="6" width="22.6328125" customWidth="1"/>
    <col min="7" max="8" width="17.54296875" customWidth="1"/>
    <col min="9" max="9" width="16.6328125" customWidth="1"/>
    <col min="10" max="10" width="16.54296875" customWidth="1"/>
    <col min="11" max="11" width="15.453125" customWidth="1"/>
    <col min="12" max="16" width="15.90625" customWidth="1"/>
    <col min="17" max="50" width="14.6328125" customWidth="1"/>
  </cols>
  <sheetData>
    <row r="2" spans="2:29" x14ac:dyDescent="0.35">
      <c r="B2" s="57" t="s">
        <v>70</v>
      </c>
      <c r="C2" s="57"/>
      <c r="D2" s="57"/>
      <c r="E2" s="57"/>
      <c r="F2" s="57"/>
    </row>
    <row r="3" spans="2:29" x14ac:dyDescent="0.35">
      <c r="B3" s="1" t="s">
        <v>71</v>
      </c>
    </row>
    <row r="4" spans="2:29" x14ac:dyDescent="0.35">
      <c r="B4" t="s">
        <v>72</v>
      </c>
    </row>
    <row r="5" spans="2:29" x14ac:dyDescent="0.35">
      <c r="B5" t="s">
        <v>73</v>
      </c>
    </row>
    <row r="7" spans="2:29" x14ac:dyDescent="0.35">
      <c r="B7" s="53" t="s">
        <v>207</v>
      </c>
      <c r="C7" s="41" t="s">
        <v>74</v>
      </c>
      <c r="D7" s="42" t="s">
        <v>75</v>
      </c>
      <c r="E7" s="88" t="s">
        <v>76</v>
      </c>
    </row>
    <row r="8" spans="2:29" x14ac:dyDescent="0.35">
      <c r="B8" s="54" t="s">
        <v>77</v>
      </c>
      <c r="C8" s="55">
        <v>19578</v>
      </c>
      <c r="D8" s="55">
        <v>4844.3221506917298</v>
      </c>
      <c r="E8" s="56">
        <v>57.841269448414899</v>
      </c>
    </row>
    <row r="10" spans="2:29" x14ac:dyDescent="0.35">
      <c r="B10" s="1" t="s">
        <v>78</v>
      </c>
      <c r="U10" s="14"/>
    </row>
    <row r="11" spans="2:29" ht="29" x14ac:dyDescent="0.35">
      <c r="B11" s="64" t="s">
        <v>79</v>
      </c>
      <c r="C11" s="65" t="s">
        <v>215</v>
      </c>
      <c r="D11" s="65" t="s">
        <v>216</v>
      </c>
      <c r="E11" s="65" t="s">
        <v>217</v>
      </c>
      <c r="F11" s="65" t="s">
        <v>218</v>
      </c>
      <c r="G11" s="65" t="s">
        <v>219</v>
      </c>
      <c r="H11" s="65" t="s">
        <v>220</v>
      </c>
      <c r="I11" s="65" t="s">
        <v>221</v>
      </c>
      <c r="J11" s="65" t="s">
        <v>222</v>
      </c>
      <c r="K11" s="65" t="s">
        <v>223</v>
      </c>
      <c r="L11" s="66" t="s">
        <v>231</v>
      </c>
      <c r="M11" s="66" t="s">
        <v>232</v>
      </c>
      <c r="N11" s="66" t="s">
        <v>233</v>
      </c>
      <c r="O11" s="66" t="s">
        <v>234</v>
      </c>
      <c r="P11" s="66" t="s">
        <v>235</v>
      </c>
      <c r="Q11" s="66" t="s">
        <v>236</v>
      </c>
      <c r="R11" s="66" t="s">
        <v>237</v>
      </c>
      <c r="S11" s="66" t="s">
        <v>238</v>
      </c>
      <c r="T11" s="66" t="s">
        <v>239</v>
      </c>
      <c r="U11" s="89" t="s">
        <v>247</v>
      </c>
      <c r="V11" s="89" t="s">
        <v>248</v>
      </c>
      <c r="W11" s="89" t="s">
        <v>249</v>
      </c>
      <c r="X11" s="89" t="s">
        <v>250</v>
      </c>
      <c r="Y11" s="89" t="s">
        <v>251</v>
      </c>
      <c r="Z11" s="89" t="s">
        <v>252</v>
      </c>
      <c r="AA11" s="89" t="s">
        <v>253</v>
      </c>
      <c r="AB11" s="89" t="s">
        <v>254</v>
      </c>
      <c r="AC11" s="90" t="s">
        <v>255</v>
      </c>
    </row>
    <row r="12" spans="2:29" x14ac:dyDescent="0.35">
      <c r="B12" s="62" t="s">
        <v>80</v>
      </c>
      <c r="C12" s="22" t="s">
        <v>81</v>
      </c>
      <c r="D12" s="22" t="s">
        <v>82</v>
      </c>
      <c r="E12" s="22" t="s">
        <v>82</v>
      </c>
      <c r="F12" s="39">
        <v>1558.593389687742</v>
      </c>
      <c r="G12" s="39">
        <v>1596.4373835017759</v>
      </c>
      <c r="H12" s="39">
        <v>1634.2813773158271</v>
      </c>
      <c r="I12" s="39">
        <v>1672.125371129863</v>
      </c>
      <c r="J12" s="39">
        <v>1709.969364943913</v>
      </c>
      <c r="K12" s="39">
        <v>1747.813358757953</v>
      </c>
      <c r="L12" s="34" t="s">
        <v>83</v>
      </c>
      <c r="M12" s="34" t="s">
        <v>82</v>
      </c>
      <c r="N12" s="34" t="s">
        <v>82</v>
      </c>
      <c r="O12" s="21">
        <v>102.9438958077194</v>
      </c>
      <c r="P12" s="21">
        <v>103.0447172472972</v>
      </c>
      <c r="Q12" s="21">
        <v>103.1456451399978</v>
      </c>
      <c r="R12" s="21">
        <v>103.2564704608899</v>
      </c>
      <c r="S12" s="21">
        <v>103.3573983440201</v>
      </c>
      <c r="T12" s="21">
        <v>103.97202749460889</v>
      </c>
      <c r="U12" s="34" t="s">
        <v>84</v>
      </c>
      <c r="V12" s="34" t="s">
        <v>82</v>
      </c>
      <c r="W12" s="34" t="s">
        <v>82</v>
      </c>
      <c r="X12" s="21">
        <v>37.913730319814</v>
      </c>
      <c r="Y12" s="21">
        <v>37.913730319814</v>
      </c>
      <c r="Z12" s="21">
        <v>37.913730319814</v>
      </c>
      <c r="AA12" s="21">
        <v>37.913730319814</v>
      </c>
      <c r="AB12" s="21">
        <v>37.913730319814</v>
      </c>
      <c r="AC12" s="63">
        <v>37.913730319814</v>
      </c>
    </row>
    <row r="13" spans="2:29" x14ac:dyDescent="0.35">
      <c r="B13" s="62" t="s">
        <v>80</v>
      </c>
      <c r="C13" s="22" t="s">
        <v>85</v>
      </c>
      <c r="D13" s="22" t="s">
        <v>82</v>
      </c>
      <c r="E13" s="22" t="s">
        <v>82</v>
      </c>
      <c r="F13" s="39">
        <v>1564.87350398132</v>
      </c>
      <c r="G13" s="39">
        <v>1602.6582023241899</v>
      </c>
      <c r="H13" s="39">
        <v>1640.4429006670671</v>
      </c>
      <c r="I13" s="39">
        <v>1678.2275990099399</v>
      </c>
      <c r="J13" s="39">
        <v>1716.0122973528189</v>
      </c>
      <c r="K13" s="39">
        <v>1753.7969956956931</v>
      </c>
      <c r="L13" s="34" t="s">
        <v>86</v>
      </c>
      <c r="M13" s="34" t="s">
        <v>82</v>
      </c>
      <c r="N13" s="34" t="s">
        <v>82</v>
      </c>
      <c r="O13" s="21">
        <v>167.55473880125021</v>
      </c>
      <c r="P13" s="21">
        <v>167.80195364796589</v>
      </c>
      <c r="Q13" s="21">
        <v>168.0488862699199</v>
      </c>
      <c r="R13" s="21">
        <v>168.25576009561681</v>
      </c>
      <c r="S13" s="21">
        <v>168.50297502989289</v>
      </c>
      <c r="T13" s="21">
        <v>169.41030000176181</v>
      </c>
      <c r="U13" s="35"/>
      <c r="V13" s="22"/>
      <c r="W13" s="22"/>
      <c r="X13" s="21"/>
      <c r="Y13" s="21"/>
      <c r="Z13" s="21"/>
      <c r="AA13" s="21"/>
      <c r="AB13" s="21"/>
      <c r="AC13" s="63"/>
    </row>
    <row r="14" spans="2:29" x14ac:dyDescent="0.35">
      <c r="B14" s="62" t="s">
        <v>80</v>
      </c>
      <c r="C14" s="22" t="s">
        <v>87</v>
      </c>
      <c r="D14" s="22" t="s">
        <v>82</v>
      </c>
      <c r="E14" s="22" t="s">
        <v>82</v>
      </c>
      <c r="F14" s="39">
        <v>1546.1731384805601</v>
      </c>
      <c r="G14" s="39">
        <v>1581.108141867596</v>
      </c>
      <c r="H14" s="39">
        <v>1616.0431452546241</v>
      </c>
      <c r="I14" s="39">
        <v>1650.9781486416609</v>
      </c>
      <c r="J14" s="39">
        <v>1685.913152028691</v>
      </c>
      <c r="K14" s="39">
        <v>1720.848155415717</v>
      </c>
      <c r="L14" s="34" t="s">
        <v>88</v>
      </c>
      <c r="M14" s="34" t="s">
        <v>82</v>
      </c>
      <c r="N14" s="34" t="s">
        <v>82</v>
      </c>
      <c r="O14" s="21">
        <v>138.41035519968719</v>
      </c>
      <c r="P14" s="21">
        <v>138.62713572828179</v>
      </c>
      <c r="Q14" s="21">
        <v>138.8439162568763</v>
      </c>
      <c r="R14" s="21">
        <v>139.0471975284679</v>
      </c>
      <c r="S14" s="21">
        <v>139.2637682615532</v>
      </c>
      <c r="T14" s="21">
        <v>140.3094249195405</v>
      </c>
      <c r="U14" s="35"/>
      <c r="V14" s="22"/>
      <c r="W14" s="22"/>
      <c r="X14" s="21"/>
      <c r="Y14" s="21"/>
      <c r="Z14" s="21"/>
      <c r="AA14" s="21"/>
      <c r="AB14" s="21"/>
      <c r="AC14" s="63"/>
    </row>
    <row r="15" spans="2:29" x14ac:dyDescent="0.35">
      <c r="B15" s="62" t="s">
        <v>80</v>
      </c>
      <c r="C15" s="22" t="s">
        <v>89</v>
      </c>
      <c r="D15" s="22" t="s">
        <v>82</v>
      </c>
      <c r="E15" s="22" t="s">
        <v>82</v>
      </c>
      <c r="F15" s="39">
        <v>1551.392266671445</v>
      </c>
      <c r="G15" s="39">
        <v>1589.365525385575</v>
      </c>
      <c r="H15" s="39">
        <v>1627.3387840997229</v>
      </c>
      <c r="I15" s="39">
        <v>1665.31204281386</v>
      </c>
      <c r="J15" s="39">
        <v>1703.285301528007</v>
      </c>
      <c r="K15" s="39">
        <v>1741.258560242158</v>
      </c>
      <c r="L15" s="34" t="s">
        <v>90</v>
      </c>
      <c r="M15" s="34" t="s">
        <v>82</v>
      </c>
      <c r="N15" s="34" t="s">
        <v>82</v>
      </c>
      <c r="O15" s="21">
        <v>163.3441575470064</v>
      </c>
      <c r="P15" s="21">
        <v>163.51179076603941</v>
      </c>
      <c r="Q15" s="21">
        <v>163.67964452747151</v>
      </c>
      <c r="R15" s="21">
        <v>163.82298185909971</v>
      </c>
      <c r="S15" s="21">
        <v>163.9908356205319</v>
      </c>
      <c r="T15" s="21">
        <v>165.11875925372181</v>
      </c>
      <c r="U15" s="35"/>
      <c r="V15" s="22"/>
      <c r="W15" s="22"/>
      <c r="X15" s="21"/>
      <c r="Y15" s="21"/>
      <c r="Z15" s="21"/>
      <c r="AA15" s="21"/>
      <c r="AB15" s="21"/>
      <c r="AC15" s="63"/>
    </row>
    <row r="16" spans="2:29" x14ac:dyDescent="0.35">
      <c r="B16" s="62" t="s">
        <v>80</v>
      </c>
      <c r="C16" s="22" t="s">
        <v>91</v>
      </c>
      <c r="D16" s="22" t="s">
        <v>82</v>
      </c>
      <c r="E16" s="22" t="s">
        <v>82</v>
      </c>
      <c r="F16" s="39">
        <v>1562.8944060138761</v>
      </c>
      <c r="G16" s="39">
        <v>1600.823374347143</v>
      </c>
      <c r="H16" s="39">
        <v>1638.7523426804189</v>
      </c>
      <c r="I16" s="39">
        <v>1676.681311013697</v>
      </c>
      <c r="J16" s="39">
        <v>1714.6102793469729</v>
      </c>
      <c r="K16" s="39">
        <v>1752.539247680251</v>
      </c>
      <c r="L16" s="34" t="s">
        <v>92</v>
      </c>
      <c r="M16" s="34" t="s">
        <v>82</v>
      </c>
      <c r="N16" s="34" t="s">
        <v>82</v>
      </c>
      <c r="O16" s="21">
        <v>172.37869965706869</v>
      </c>
      <c r="P16" s="21">
        <v>172.59072985708261</v>
      </c>
      <c r="Q16" s="21">
        <v>172.8030079775269</v>
      </c>
      <c r="R16" s="21">
        <v>172.96961984378811</v>
      </c>
      <c r="S16" s="21">
        <v>173.18165015169009</v>
      </c>
      <c r="T16" s="21">
        <v>174.01845255374599</v>
      </c>
      <c r="U16" s="35"/>
      <c r="V16" s="22"/>
      <c r="W16" s="22"/>
      <c r="X16" s="21"/>
      <c r="Y16" s="21"/>
      <c r="Z16" s="21"/>
      <c r="AA16" s="21"/>
      <c r="AB16" s="21"/>
      <c r="AC16" s="63"/>
    </row>
    <row r="17" spans="2:29" x14ac:dyDescent="0.35">
      <c r="B17" s="62" t="s">
        <v>80</v>
      </c>
      <c r="C17" s="22" t="s">
        <v>93</v>
      </c>
      <c r="D17" s="22" t="s">
        <v>82</v>
      </c>
      <c r="E17" s="22" t="s">
        <v>82</v>
      </c>
      <c r="F17" s="39">
        <v>1515.234321532598</v>
      </c>
      <c r="G17" s="39">
        <v>1552.9107837166021</v>
      </c>
      <c r="H17" s="39">
        <v>1590.5872459005971</v>
      </c>
      <c r="I17" s="40">
        <v>1628.2637080846021</v>
      </c>
      <c r="J17" s="40">
        <v>1665.9401702686</v>
      </c>
      <c r="K17" s="40">
        <v>1703.616632452603</v>
      </c>
      <c r="L17" s="34" t="s">
        <v>94</v>
      </c>
      <c r="M17" s="34" t="s">
        <v>82</v>
      </c>
      <c r="N17" s="34" t="s">
        <v>82</v>
      </c>
      <c r="O17" s="21">
        <v>161.51179521517301</v>
      </c>
      <c r="P17" s="21">
        <v>161.7335663082581</v>
      </c>
      <c r="Q17" s="21">
        <v>161.95560289846699</v>
      </c>
      <c r="R17" s="21">
        <v>162.11594875208019</v>
      </c>
      <c r="S17" s="21">
        <v>162.3379853422891</v>
      </c>
      <c r="T17" s="21">
        <v>163.0092298472814</v>
      </c>
      <c r="U17" s="35"/>
      <c r="V17" s="22"/>
      <c r="W17" s="22"/>
      <c r="X17" s="21"/>
      <c r="Y17" s="21"/>
      <c r="Z17" s="21"/>
      <c r="AA17" s="21"/>
      <c r="AB17" s="21"/>
      <c r="AC17" s="63"/>
    </row>
    <row r="18" spans="2:29" x14ac:dyDescent="0.35">
      <c r="B18" s="62" t="s">
        <v>80</v>
      </c>
      <c r="C18" s="22" t="s">
        <v>95</v>
      </c>
      <c r="D18" s="22" t="s">
        <v>82</v>
      </c>
      <c r="E18" s="22" t="s">
        <v>82</v>
      </c>
      <c r="F18" s="39">
        <v>1520.0240519375479</v>
      </c>
      <c r="G18" s="39">
        <v>1554.3323308999541</v>
      </c>
      <c r="H18" s="39">
        <v>1588.640609862354</v>
      </c>
      <c r="I18" s="40">
        <v>1622.948888824769</v>
      </c>
      <c r="J18" s="40">
        <v>1657.2571677871831</v>
      </c>
      <c r="K18" s="40">
        <v>1691.565446749581</v>
      </c>
      <c r="L18" s="34" t="s">
        <v>96</v>
      </c>
      <c r="M18" s="34" t="s">
        <v>82</v>
      </c>
      <c r="N18" s="34" t="s">
        <v>82</v>
      </c>
      <c r="O18" s="21">
        <v>167.66649366212059</v>
      </c>
      <c r="P18" s="21">
        <v>167.88619252107529</v>
      </c>
      <c r="Q18" s="21">
        <v>168.10589108595161</v>
      </c>
      <c r="R18" s="21">
        <v>168.2489996702476</v>
      </c>
      <c r="S18" s="21">
        <v>168.4686985292023</v>
      </c>
      <c r="T18" s="21">
        <v>169.05127495657021</v>
      </c>
      <c r="U18" s="35"/>
      <c r="V18" s="22"/>
      <c r="W18" s="22"/>
      <c r="X18" s="21"/>
      <c r="Y18" s="21"/>
      <c r="Z18" s="21"/>
      <c r="AA18" s="21"/>
      <c r="AB18" s="21"/>
      <c r="AC18" s="63"/>
    </row>
    <row r="19" spans="2:29" x14ac:dyDescent="0.35">
      <c r="B19" s="62" t="s">
        <v>80</v>
      </c>
      <c r="C19" s="22" t="s">
        <v>97</v>
      </c>
      <c r="D19" s="22" t="s">
        <v>82</v>
      </c>
      <c r="E19" s="22" t="s">
        <v>82</v>
      </c>
      <c r="F19" s="39">
        <v>1482.836729946381</v>
      </c>
      <c r="G19" s="39">
        <v>1513.928725574018</v>
      </c>
      <c r="H19" s="39">
        <v>1545.0207212016619</v>
      </c>
      <c r="I19" s="40">
        <v>1576.112716829304</v>
      </c>
      <c r="J19" s="40">
        <v>1607.204712456946</v>
      </c>
      <c r="K19" s="40">
        <v>1638.296708084589</v>
      </c>
      <c r="L19" s="34" t="s">
        <v>98</v>
      </c>
      <c r="M19" s="34" t="s">
        <v>82</v>
      </c>
      <c r="N19" s="34" t="s">
        <v>82</v>
      </c>
      <c r="O19" s="21">
        <v>165.0008270348325</v>
      </c>
      <c r="P19" s="21">
        <v>165.21257341890299</v>
      </c>
      <c r="Q19" s="21">
        <v>165.42405289144349</v>
      </c>
      <c r="R19" s="21">
        <v>165.58129677245319</v>
      </c>
      <c r="S19" s="21">
        <v>165.79277653742739</v>
      </c>
      <c r="T19" s="21">
        <v>166.6040409767802</v>
      </c>
      <c r="U19" s="22"/>
      <c r="V19" s="22"/>
      <c r="W19" s="22"/>
      <c r="X19" s="21"/>
      <c r="Y19" s="21"/>
      <c r="Z19" s="21"/>
      <c r="AA19" s="21"/>
      <c r="AB19" s="21"/>
      <c r="AC19" s="63"/>
    </row>
    <row r="20" spans="2:29" x14ac:dyDescent="0.35">
      <c r="B20" s="62" t="s">
        <v>80</v>
      </c>
      <c r="C20" s="22" t="s">
        <v>99</v>
      </c>
      <c r="D20" s="22" t="s">
        <v>82</v>
      </c>
      <c r="E20" s="22" t="s">
        <v>82</v>
      </c>
      <c r="F20" s="39">
        <v>1144.7422403747139</v>
      </c>
      <c r="G20" s="39">
        <v>1165.9823472485471</v>
      </c>
      <c r="H20" s="39">
        <v>1187.2224541223879</v>
      </c>
      <c r="I20" s="40">
        <v>1208.46256099623</v>
      </c>
      <c r="J20" s="40">
        <v>1229.702667870072</v>
      </c>
      <c r="K20" s="40">
        <v>1250.942774743914</v>
      </c>
      <c r="L20" s="34" t="s">
        <v>100</v>
      </c>
      <c r="M20" s="34" t="s">
        <v>82</v>
      </c>
      <c r="N20" s="34" t="s">
        <v>82</v>
      </c>
      <c r="O20" s="21">
        <v>135.5581919480033</v>
      </c>
      <c r="P20" s="21">
        <v>135.7501882550491</v>
      </c>
      <c r="Q20" s="21">
        <v>135.94218456209489</v>
      </c>
      <c r="R20" s="21">
        <v>136.08667195358311</v>
      </c>
      <c r="S20" s="21">
        <v>136.27841670725891</v>
      </c>
      <c r="T20" s="21">
        <v>136.80349577383819</v>
      </c>
      <c r="U20" s="22"/>
      <c r="V20" s="22"/>
      <c r="W20" s="22"/>
      <c r="X20" s="21"/>
      <c r="Y20" s="21"/>
      <c r="Z20" s="21"/>
      <c r="AA20" s="21"/>
      <c r="AB20" s="21"/>
      <c r="AC20" s="63"/>
    </row>
    <row r="21" spans="2:29" x14ac:dyDescent="0.35">
      <c r="B21" s="60" t="s">
        <v>80</v>
      </c>
      <c r="C21" s="67" t="s">
        <v>101</v>
      </c>
      <c r="D21" s="67" t="s">
        <v>82</v>
      </c>
      <c r="E21" s="67" t="s">
        <v>82</v>
      </c>
      <c r="F21" s="68">
        <v>140.9395857928057</v>
      </c>
      <c r="G21" s="68">
        <v>143.0282206168738</v>
      </c>
      <c r="H21" s="68">
        <v>145.11685544094709</v>
      </c>
      <c r="I21" s="68">
        <v>147.2054902650205</v>
      </c>
      <c r="J21" s="68">
        <v>149.29412508909289</v>
      </c>
      <c r="K21" s="68">
        <v>151.3827599131663</v>
      </c>
      <c r="L21" s="69" t="s">
        <v>102</v>
      </c>
      <c r="M21" s="69" t="s">
        <v>82</v>
      </c>
      <c r="N21" s="69" t="s">
        <v>82</v>
      </c>
      <c r="O21" s="70">
        <v>127.9287888185041</v>
      </c>
      <c r="P21" s="70">
        <v>128.1151849850437</v>
      </c>
      <c r="Q21" s="70">
        <v>128.30133713275029</v>
      </c>
      <c r="R21" s="70">
        <v>128.4682206565052</v>
      </c>
      <c r="S21" s="70">
        <v>128.6546168230449</v>
      </c>
      <c r="T21" s="70">
        <v>129.3343776964247</v>
      </c>
      <c r="U21" s="71"/>
      <c r="V21" s="67"/>
      <c r="W21" s="67"/>
      <c r="X21" s="70"/>
      <c r="Y21" s="70"/>
      <c r="Z21" s="70"/>
      <c r="AA21" s="70"/>
      <c r="AB21" s="70"/>
      <c r="AC21" s="72"/>
    </row>
    <row r="22" spans="2:29" x14ac:dyDescent="0.35">
      <c r="I22" s="14"/>
      <c r="J22" s="14"/>
      <c r="K22" s="14"/>
      <c r="L22" s="14"/>
    </row>
    <row r="23" spans="2:29" x14ac:dyDescent="0.35">
      <c r="I23" s="14"/>
      <c r="J23" s="14"/>
      <c r="K23" s="14"/>
      <c r="L23" s="14"/>
    </row>
    <row r="24" spans="2:29" x14ac:dyDescent="0.35">
      <c r="B24" s="58" t="s">
        <v>103</v>
      </c>
      <c r="C24" s="58"/>
      <c r="D24" s="58"/>
      <c r="E24" s="58"/>
    </row>
    <row r="25" spans="2:29" x14ac:dyDescent="0.35">
      <c r="B25" s="53" t="s">
        <v>207</v>
      </c>
      <c r="C25" s="41" t="s">
        <v>74</v>
      </c>
      <c r="D25" s="42" t="s">
        <v>75</v>
      </c>
      <c r="E25" s="88" t="s">
        <v>76</v>
      </c>
    </row>
    <row r="26" spans="2:29" x14ac:dyDescent="0.35">
      <c r="B26" s="61" t="s">
        <v>104</v>
      </c>
      <c r="C26" s="33">
        <v>0.97499999999999998</v>
      </c>
      <c r="D26" s="33">
        <v>0.67100000000000004</v>
      </c>
      <c r="E26" s="73">
        <v>0.52900000000000003</v>
      </c>
      <c r="F26" s="12"/>
    </row>
    <row r="27" spans="2:29" x14ac:dyDescent="0.35">
      <c r="B27" s="54" t="s">
        <v>105</v>
      </c>
      <c r="C27" s="75">
        <v>55</v>
      </c>
      <c r="D27" s="75">
        <v>55</v>
      </c>
      <c r="E27" s="76">
        <v>55</v>
      </c>
    </row>
    <row r="29" spans="2:29" x14ac:dyDescent="0.35">
      <c r="B29" s="87" t="s">
        <v>207</v>
      </c>
      <c r="C29" s="77" t="s">
        <v>256</v>
      </c>
      <c r="D29" s="77" t="s">
        <v>257</v>
      </c>
      <c r="E29" s="77" t="s">
        <v>258</v>
      </c>
      <c r="F29" s="77" t="s">
        <v>259</v>
      </c>
      <c r="G29" s="77" t="s">
        <v>260</v>
      </c>
      <c r="H29" s="78" t="s">
        <v>261</v>
      </c>
    </row>
    <row r="30" spans="2:29" x14ac:dyDescent="0.35">
      <c r="B30" s="54" t="s">
        <v>106</v>
      </c>
      <c r="C30" s="75">
        <v>310.02999999999997</v>
      </c>
      <c r="D30" s="75">
        <v>425.24</v>
      </c>
      <c r="E30" s="75">
        <v>393.74</v>
      </c>
      <c r="F30" s="75">
        <v>399.66</v>
      </c>
      <c r="G30" s="75">
        <v>413.94</v>
      </c>
      <c r="H30" s="76">
        <v>385.57</v>
      </c>
    </row>
    <row r="31" spans="2:29" x14ac:dyDescent="0.35">
      <c r="B31" s="1"/>
      <c r="C31" s="11"/>
      <c r="D31" s="11"/>
      <c r="E31" s="11"/>
      <c r="F31" s="11"/>
      <c r="G31" s="11"/>
      <c r="H31" s="11"/>
    </row>
    <row r="32" spans="2:29" x14ac:dyDescent="0.35">
      <c r="B32" s="1" t="s">
        <v>107</v>
      </c>
    </row>
    <row r="33" spans="2:50" ht="29" x14ac:dyDescent="0.35">
      <c r="B33" s="80" t="s">
        <v>265</v>
      </c>
      <c r="C33" s="81" t="s">
        <v>264</v>
      </c>
      <c r="D33" s="82" t="s">
        <v>75</v>
      </c>
      <c r="E33" s="81" t="s">
        <v>263</v>
      </c>
      <c r="F33" s="82" t="s">
        <v>76</v>
      </c>
      <c r="G33" s="83" t="s">
        <v>262</v>
      </c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</row>
    <row r="34" spans="2:50" x14ac:dyDescent="0.35">
      <c r="B34" s="62" t="s">
        <v>81</v>
      </c>
      <c r="C34" s="27">
        <v>530</v>
      </c>
      <c r="D34" s="31" t="s">
        <v>83</v>
      </c>
      <c r="E34" s="13">
        <v>28.335535853346659</v>
      </c>
      <c r="F34" s="27" t="s">
        <v>84</v>
      </c>
      <c r="G34" s="79">
        <v>80632.457675807265</v>
      </c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</row>
    <row r="35" spans="2:50" x14ac:dyDescent="0.35">
      <c r="B35" s="62" t="s">
        <v>85</v>
      </c>
      <c r="C35" s="27">
        <v>931</v>
      </c>
      <c r="D35" s="31" t="s">
        <v>86</v>
      </c>
      <c r="E35" s="13">
        <v>188.89856987076973</v>
      </c>
      <c r="F35" s="27"/>
      <c r="G35" s="74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</row>
    <row r="36" spans="2:50" x14ac:dyDescent="0.35">
      <c r="B36" s="62" t="s">
        <v>87</v>
      </c>
      <c r="C36" s="32">
        <v>1230</v>
      </c>
      <c r="D36" s="31" t="s">
        <v>88</v>
      </c>
      <c r="E36" s="13">
        <v>375.90014167531172</v>
      </c>
      <c r="F36" s="27"/>
      <c r="G36" s="74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</row>
    <row r="37" spans="2:50" x14ac:dyDescent="0.35">
      <c r="B37" s="62" t="s">
        <v>89</v>
      </c>
      <c r="C37" s="32">
        <v>1587</v>
      </c>
      <c r="D37" s="31" t="s">
        <v>90</v>
      </c>
      <c r="E37" s="13">
        <v>527.21146011305109</v>
      </c>
      <c r="F37" s="27"/>
      <c r="G37" s="74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</row>
    <row r="38" spans="2:50" x14ac:dyDescent="0.35">
      <c r="B38" s="62" t="s">
        <v>91</v>
      </c>
      <c r="C38" s="32">
        <v>2152</v>
      </c>
      <c r="D38" s="31" t="s">
        <v>92</v>
      </c>
      <c r="E38" s="13">
        <v>875.26439750455688</v>
      </c>
      <c r="F38" s="27"/>
      <c r="G38" s="74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</row>
    <row r="39" spans="2:50" x14ac:dyDescent="0.35">
      <c r="B39" s="62" t="s">
        <v>93</v>
      </c>
      <c r="C39" s="32">
        <v>2819</v>
      </c>
      <c r="D39" s="31" t="s">
        <v>94</v>
      </c>
      <c r="E39" s="13">
        <v>1306.9089188179325</v>
      </c>
      <c r="F39" s="27"/>
      <c r="G39" s="74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</row>
    <row r="40" spans="2:50" x14ac:dyDescent="0.35">
      <c r="B40" s="62" t="s">
        <v>95</v>
      </c>
      <c r="C40" s="32">
        <v>3768</v>
      </c>
      <c r="D40" s="31" t="s">
        <v>96</v>
      </c>
      <c r="E40" s="13">
        <v>2102.0322240262894</v>
      </c>
      <c r="F40" s="27"/>
      <c r="G40" s="74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</row>
    <row r="41" spans="2:50" x14ac:dyDescent="0.35">
      <c r="B41" s="62" t="s">
        <v>97</v>
      </c>
      <c r="C41" s="32">
        <v>5395</v>
      </c>
      <c r="D41" s="31" t="s">
        <v>98</v>
      </c>
      <c r="E41" s="13">
        <v>3190.7548342762293</v>
      </c>
      <c r="F41" s="27"/>
      <c r="G41" s="74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</row>
    <row r="42" spans="2:50" x14ac:dyDescent="0.35">
      <c r="B42" s="62" t="s">
        <v>99</v>
      </c>
      <c r="C42" s="32">
        <v>6272</v>
      </c>
      <c r="D42" s="31" t="s">
        <v>100</v>
      </c>
      <c r="E42" s="13">
        <v>5388.3561337424208</v>
      </c>
      <c r="F42" s="27"/>
      <c r="G42" s="74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</row>
    <row r="43" spans="2:50" x14ac:dyDescent="0.35">
      <c r="B43" s="60" t="s">
        <v>101</v>
      </c>
      <c r="C43" s="84">
        <v>1025</v>
      </c>
      <c r="D43" s="85" t="s">
        <v>102</v>
      </c>
      <c r="E43" s="86">
        <v>11590.336134484302</v>
      </c>
      <c r="F43" s="75"/>
      <c r="G43" s="76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</row>
    <row r="44" spans="2:50" x14ac:dyDescent="0.35"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</row>
    <row r="45" spans="2:50" x14ac:dyDescent="0.35">
      <c r="B45" s="1" t="s">
        <v>109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</row>
    <row r="46" spans="2:50" ht="43.5" x14ac:dyDescent="0.35">
      <c r="B46" s="64" t="s">
        <v>110</v>
      </c>
      <c r="C46" s="65" t="s">
        <v>215</v>
      </c>
      <c r="D46" s="65" t="s">
        <v>266</v>
      </c>
      <c r="E46" s="65" t="s">
        <v>267</v>
      </c>
      <c r="F46" s="65" t="s">
        <v>268</v>
      </c>
      <c r="G46" s="65" t="s">
        <v>269</v>
      </c>
      <c r="H46" s="65" t="s">
        <v>270</v>
      </c>
      <c r="I46" s="65" t="s">
        <v>271</v>
      </c>
      <c r="J46" s="65" t="s">
        <v>272</v>
      </c>
      <c r="K46" s="65" t="s">
        <v>273</v>
      </c>
      <c r="L46" s="65" t="s">
        <v>274</v>
      </c>
      <c r="M46" s="65" t="s">
        <v>275</v>
      </c>
      <c r="N46" s="65" t="s">
        <v>276</v>
      </c>
      <c r="O46" s="65" t="s">
        <v>277</v>
      </c>
      <c r="P46" s="65" t="s">
        <v>278</v>
      </c>
      <c r="Q46" s="65" t="s">
        <v>279</v>
      </c>
      <c r="R46" s="65" t="s">
        <v>280</v>
      </c>
      <c r="S46" s="92" t="s">
        <v>231</v>
      </c>
      <c r="T46" s="92" t="s">
        <v>295</v>
      </c>
      <c r="U46" s="92" t="s">
        <v>294</v>
      </c>
      <c r="V46" s="92" t="s">
        <v>293</v>
      </c>
      <c r="W46" s="92" t="s">
        <v>292</v>
      </c>
      <c r="X46" s="92" t="s">
        <v>291</v>
      </c>
      <c r="Y46" s="92" t="s">
        <v>290</v>
      </c>
      <c r="Z46" s="92" t="s">
        <v>289</v>
      </c>
      <c r="AA46" s="92" t="s">
        <v>288</v>
      </c>
      <c r="AB46" s="92" t="s">
        <v>287</v>
      </c>
      <c r="AC46" s="92" t="s">
        <v>286</v>
      </c>
      <c r="AD46" s="92" t="s">
        <v>285</v>
      </c>
      <c r="AE46" s="92" t="s">
        <v>284</v>
      </c>
      <c r="AF46" s="92" t="s">
        <v>283</v>
      </c>
      <c r="AG46" s="92" t="s">
        <v>282</v>
      </c>
      <c r="AH46" s="92" t="s">
        <v>281</v>
      </c>
      <c r="AI46" s="93" t="s">
        <v>247</v>
      </c>
      <c r="AJ46" s="93" t="s">
        <v>310</v>
      </c>
      <c r="AK46" s="93" t="s">
        <v>309</v>
      </c>
      <c r="AL46" s="93" t="s">
        <v>308</v>
      </c>
      <c r="AM46" s="93" t="s">
        <v>307</v>
      </c>
      <c r="AN46" s="93" t="s">
        <v>306</v>
      </c>
      <c r="AO46" s="93" t="s">
        <v>305</v>
      </c>
      <c r="AP46" s="93" t="s">
        <v>304</v>
      </c>
      <c r="AQ46" s="93" t="s">
        <v>303</v>
      </c>
      <c r="AR46" s="93" t="s">
        <v>302</v>
      </c>
      <c r="AS46" s="93" t="s">
        <v>301</v>
      </c>
      <c r="AT46" s="93" t="s">
        <v>300</v>
      </c>
      <c r="AU46" s="93" t="s">
        <v>299</v>
      </c>
      <c r="AV46" s="93" t="s">
        <v>298</v>
      </c>
      <c r="AW46" s="93" t="s">
        <v>297</v>
      </c>
      <c r="AX46" s="94" t="s">
        <v>296</v>
      </c>
    </row>
    <row r="47" spans="2:50" x14ac:dyDescent="0.35">
      <c r="B47" s="62" t="s">
        <v>111</v>
      </c>
      <c r="C47" s="22" t="s">
        <v>81</v>
      </c>
      <c r="D47" s="21">
        <v>30.800933915200851</v>
      </c>
      <c r="E47" s="21">
        <v>50.645977229284192</v>
      </c>
      <c r="F47" s="21">
        <v>73.052159133329653</v>
      </c>
      <c r="G47" s="21">
        <v>0</v>
      </c>
      <c r="H47" s="21">
        <v>0</v>
      </c>
      <c r="I47" s="21">
        <v>0</v>
      </c>
      <c r="J47" s="22" t="s">
        <v>112</v>
      </c>
      <c r="K47" s="22" t="s">
        <v>108</v>
      </c>
      <c r="L47" s="21">
        <v>38.501167394001065</v>
      </c>
      <c r="M47" s="21">
        <v>63.307471536605242</v>
      </c>
      <c r="N47" s="21">
        <v>91.315198916662069</v>
      </c>
      <c r="O47" s="21">
        <v>0</v>
      </c>
      <c r="P47" s="21">
        <v>0</v>
      </c>
      <c r="Q47" s="21">
        <v>0</v>
      </c>
      <c r="R47" s="22" t="s">
        <v>113</v>
      </c>
      <c r="S47" s="22" t="s">
        <v>83</v>
      </c>
      <c r="T47" s="21">
        <v>2.4495875756303569</v>
      </c>
      <c r="U47" s="21">
        <v>18.685466104159751</v>
      </c>
      <c r="V47" s="21">
        <v>0</v>
      </c>
      <c r="W47" s="21">
        <v>0</v>
      </c>
      <c r="X47" s="21">
        <v>0</v>
      </c>
      <c r="Y47" s="21">
        <v>0</v>
      </c>
      <c r="Z47" s="21" t="s">
        <v>114</v>
      </c>
      <c r="AA47" s="21" t="s">
        <v>108</v>
      </c>
      <c r="AB47" s="21">
        <v>3.0619844695379461</v>
      </c>
      <c r="AC47" s="21">
        <v>23.35683263019969</v>
      </c>
      <c r="AD47" s="21">
        <v>0</v>
      </c>
      <c r="AE47" s="21">
        <v>0</v>
      </c>
      <c r="AF47" s="21">
        <v>0</v>
      </c>
      <c r="AG47" s="21">
        <v>0</v>
      </c>
      <c r="AH47" s="21" t="s">
        <v>113</v>
      </c>
      <c r="AI47" s="22" t="s">
        <v>84</v>
      </c>
      <c r="AJ47" s="22">
        <v>248.02518321704639</v>
      </c>
      <c r="AK47" s="22">
        <v>340.18943999999999</v>
      </c>
      <c r="AL47" s="22">
        <v>314.99128633557746</v>
      </c>
      <c r="AM47" s="22">
        <v>319.72592422442239</v>
      </c>
      <c r="AN47" s="22">
        <v>331.15029227722789</v>
      </c>
      <c r="AO47" s="22">
        <v>308.45311339933994</v>
      </c>
      <c r="AP47" s="22" t="s">
        <v>114</v>
      </c>
      <c r="AQ47" s="22" t="s">
        <v>108</v>
      </c>
      <c r="AR47" s="22">
        <v>310.03147902130803</v>
      </c>
      <c r="AS47" s="22">
        <v>425.23680000000002</v>
      </c>
      <c r="AT47" s="22">
        <v>393.73910791947185</v>
      </c>
      <c r="AU47" s="22">
        <v>399.657405280528</v>
      </c>
      <c r="AV47" s="22">
        <v>413.93786534653481</v>
      </c>
      <c r="AW47" s="22">
        <v>385.5663917491749</v>
      </c>
      <c r="AX47" s="91" t="s">
        <v>113</v>
      </c>
    </row>
    <row r="48" spans="2:50" x14ac:dyDescent="0.35">
      <c r="B48" s="62" t="s">
        <v>111</v>
      </c>
      <c r="C48" s="22" t="s">
        <v>85</v>
      </c>
      <c r="D48" s="21">
        <v>74.534418279116579</v>
      </c>
      <c r="E48" s="21">
        <v>74.190947536914663</v>
      </c>
      <c r="F48" s="21">
        <v>198.92005830012369</v>
      </c>
      <c r="G48" s="21">
        <v>0</v>
      </c>
      <c r="H48" s="21">
        <v>0</v>
      </c>
      <c r="I48" s="21">
        <v>0</v>
      </c>
      <c r="J48" s="22" t="s">
        <v>112</v>
      </c>
      <c r="K48" s="22" t="s">
        <v>108</v>
      </c>
      <c r="L48" s="21">
        <v>93.168022848895731</v>
      </c>
      <c r="M48" s="21">
        <v>92.738684421143333</v>
      </c>
      <c r="N48" s="21">
        <v>248.65007287515459</v>
      </c>
      <c r="O48" s="21">
        <v>0</v>
      </c>
      <c r="P48" s="21">
        <v>0</v>
      </c>
      <c r="Q48" s="21">
        <v>0</v>
      </c>
      <c r="R48" s="22" t="s">
        <v>113</v>
      </c>
      <c r="S48" s="22" t="s">
        <v>86</v>
      </c>
      <c r="T48" s="21">
        <v>0</v>
      </c>
      <c r="U48" s="21">
        <v>0</v>
      </c>
      <c r="V48" s="21">
        <v>0</v>
      </c>
      <c r="W48" s="21">
        <v>0.12155846182909069</v>
      </c>
      <c r="X48" s="21">
        <v>18.901120276843962</v>
      </c>
      <c r="Y48" s="21">
        <v>0.57543759729592947</v>
      </c>
      <c r="Z48" s="21" t="s">
        <v>114</v>
      </c>
      <c r="AA48" s="21" t="s">
        <v>108</v>
      </c>
      <c r="AB48" s="21">
        <v>0</v>
      </c>
      <c r="AC48" s="21">
        <v>0</v>
      </c>
      <c r="AD48" s="21">
        <v>0</v>
      </c>
      <c r="AE48" s="21">
        <v>0.15194807728636336</v>
      </c>
      <c r="AF48" s="21">
        <v>23.626400346054954</v>
      </c>
      <c r="AG48" s="21">
        <v>0.71929699661991187</v>
      </c>
      <c r="AH48" s="21" t="s">
        <v>113</v>
      </c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91"/>
    </row>
    <row r="49" spans="2:50" x14ac:dyDescent="0.35">
      <c r="B49" s="62" t="s">
        <v>111</v>
      </c>
      <c r="C49" s="22" t="s">
        <v>87</v>
      </c>
      <c r="D49" s="21">
        <v>57.35039345090545</v>
      </c>
      <c r="E49" s="21">
        <v>83.308116469111937</v>
      </c>
      <c r="F49" s="21">
        <v>43.019068902124133</v>
      </c>
      <c r="G49" s="21">
        <v>269.55565089292111</v>
      </c>
      <c r="H49" s="21">
        <v>0</v>
      </c>
      <c r="I49" s="21">
        <v>0</v>
      </c>
      <c r="J49" s="22" t="s">
        <v>112</v>
      </c>
      <c r="K49" s="22" t="s">
        <v>108</v>
      </c>
      <c r="L49" s="21">
        <v>71.687991813631811</v>
      </c>
      <c r="M49" s="21">
        <v>104.13514558638992</v>
      </c>
      <c r="N49" s="21">
        <v>53.773836127655166</v>
      </c>
      <c r="O49" s="21">
        <v>336.94456361615141</v>
      </c>
      <c r="P49" s="21">
        <v>0</v>
      </c>
      <c r="Q49" s="21">
        <v>0</v>
      </c>
      <c r="R49" s="22" t="s">
        <v>113</v>
      </c>
      <c r="S49" s="22" t="s">
        <v>88</v>
      </c>
      <c r="T49" s="21">
        <v>16.866888043099031</v>
      </c>
      <c r="U49" s="21">
        <v>10.274441816267277</v>
      </c>
      <c r="V49" s="21">
        <v>3.0786674491475905</v>
      </c>
      <c r="W49" s="21">
        <v>3.4517902714347102</v>
      </c>
      <c r="X49" s="21">
        <v>8.7245506223512628</v>
      </c>
      <c r="Y49" s="21">
        <v>0</v>
      </c>
      <c r="Z49" s="21" t="s">
        <v>114</v>
      </c>
      <c r="AA49" s="21" t="s">
        <v>108</v>
      </c>
      <c r="AB49" s="21">
        <v>21.083610053873791</v>
      </c>
      <c r="AC49" s="21">
        <v>12.843052270334097</v>
      </c>
      <c r="AD49" s="21">
        <v>3.8483343114344879</v>
      </c>
      <c r="AE49" s="21">
        <v>4.3147378392933877</v>
      </c>
      <c r="AF49" s="21">
        <v>10.905688277939078</v>
      </c>
      <c r="AG49" s="21">
        <v>0</v>
      </c>
      <c r="AH49" s="21" t="s">
        <v>113</v>
      </c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91"/>
    </row>
    <row r="50" spans="2:50" x14ac:dyDescent="0.35">
      <c r="B50" s="62" t="s">
        <v>111</v>
      </c>
      <c r="C50" s="22" t="s">
        <v>89</v>
      </c>
      <c r="D50" s="21">
        <v>45.219847465562964</v>
      </c>
      <c r="E50" s="21">
        <v>55.275386881428389</v>
      </c>
      <c r="F50" s="21">
        <v>0</v>
      </c>
      <c r="G50" s="21">
        <v>50.170273331501271</v>
      </c>
      <c r="H50" s="21">
        <v>331.15029227722783</v>
      </c>
      <c r="I50" s="21">
        <v>118.9792463696667</v>
      </c>
      <c r="J50" s="22" t="s">
        <v>112</v>
      </c>
      <c r="K50" s="22" t="s">
        <v>108</v>
      </c>
      <c r="L50" s="21">
        <v>56.524809331953705</v>
      </c>
      <c r="M50" s="21">
        <v>69.09423360178549</v>
      </c>
      <c r="N50" s="21">
        <v>0</v>
      </c>
      <c r="O50" s="21">
        <v>62.71284166437659</v>
      </c>
      <c r="P50" s="21">
        <v>413.93786534653481</v>
      </c>
      <c r="Q50" s="21">
        <v>148.72405796208338</v>
      </c>
      <c r="R50" s="22" t="s">
        <v>113</v>
      </c>
      <c r="S50" s="22" t="s">
        <v>90</v>
      </c>
      <c r="T50" s="21">
        <v>2.9099149412622354</v>
      </c>
      <c r="U50" s="21">
        <v>15.877652754277282</v>
      </c>
      <c r="V50" s="21">
        <v>0</v>
      </c>
      <c r="W50" s="21">
        <v>5.8067207088538977</v>
      </c>
      <c r="X50" s="21">
        <v>20.246911058573712</v>
      </c>
      <c r="Y50" s="21">
        <v>56.713058441517582</v>
      </c>
      <c r="Z50" s="21" t="s">
        <v>114</v>
      </c>
      <c r="AA50" s="21" t="s">
        <v>108</v>
      </c>
      <c r="AB50" s="21">
        <v>3.6373936765777941</v>
      </c>
      <c r="AC50" s="21">
        <v>19.847065942846601</v>
      </c>
      <c r="AD50" s="21">
        <v>0</v>
      </c>
      <c r="AE50" s="21">
        <v>7.2584008860673723</v>
      </c>
      <c r="AF50" s="21">
        <v>25.308638823217141</v>
      </c>
      <c r="AG50" s="21">
        <v>70.891323051896975</v>
      </c>
      <c r="AH50" s="21" t="s">
        <v>113</v>
      </c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91"/>
    </row>
    <row r="51" spans="2:50" x14ac:dyDescent="0.35">
      <c r="B51" s="62" t="s">
        <v>111</v>
      </c>
      <c r="C51" s="22" t="s">
        <v>91</v>
      </c>
      <c r="D51" s="21">
        <v>11.820900639224018</v>
      </c>
      <c r="E51" s="21">
        <v>21.659039396883809</v>
      </c>
      <c r="F51" s="21">
        <v>0</v>
      </c>
      <c r="G51" s="21">
        <v>0</v>
      </c>
      <c r="H51" s="21">
        <v>0</v>
      </c>
      <c r="I51" s="21">
        <v>189.47386702967322</v>
      </c>
      <c r="J51" s="22" t="s">
        <v>112</v>
      </c>
      <c r="K51" s="22" t="s">
        <v>108</v>
      </c>
      <c r="L51" s="21">
        <v>14.776125799030023</v>
      </c>
      <c r="M51" s="21">
        <v>27.073799246104763</v>
      </c>
      <c r="N51" s="21">
        <v>0</v>
      </c>
      <c r="O51" s="21">
        <v>0</v>
      </c>
      <c r="P51" s="21">
        <v>0</v>
      </c>
      <c r="Q51" s="21">
        <v>236.84233378709152</v>
      </c>
      <c r="R51" s="22" t="s">
        <v>113</v>
      </c>
      <c r="S51" s="22" t="s">
        <v>92</v>
      </c>
      <c r="T51" s="21">
        <v>4.228664256734656</v>
      </c>
      <c r="U51" s="21">
        <v>0.23586755621824476</v>
      </c>
      <c r="V51" s="21">
        <v>10.175014477040857</v>
      </c>
      <c r="W51" s="21">
        <v>42.384924962118959</v>
      </c>
      <c r="X51" s="21">
        <v>28.236600408530204</v>
      </c>
      <c r="Y51" s="21">
        <v>3.7995762160531781</v>
      </c>
      <c r="Z51" s="21" t="s">
        <v>114</v>
      </c>
      <c r="AA51" s="21" t="s">
        <v>108</v>
      </c>
      <c r="AB51" s="21">
        <v>5.2858303209183202</v>
      </c>
      <c r="AC51" s="21">
        <v>0.29483444527280595</v>
      </c>
      <c r="AD51" s="21">
        <v>12.718768096301071</v>
      </c>
      <c r="AE51" s="21">
        <v>52.981156202648698</v>
      </c>
      <c r="AF51" s="21">
        <v>35.295750510662756</v>
      </c>
      <c r="AG51" s="21">
        <v>4.7494702700664728</v>
      </c>
      <c r="AH51" s="21" t="s">
        <v>113</v>
      </c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91"/>
    </row>
    <row r="52" spans="2:50" x14ac:dyDescent="0.35">
      <c r="B52" s="62" t="s">
        <v>111</v>
      </c>
      <c r="C52" s="22" t="s">
        <v>93</v>
      </c>
      <c r="D52" s="21">
        <v>2.1431691260457897</v>
      </c>
      <c r="E52" s="21">
        <v>7.2456142526401468</v>
      </c>
      <c r="F52" s="21">
        <v>0</v>
      </c>
      <c r="G52" s="21">
        <v>0</v>
      </c>
      <c r="H52" s="21">
        <v>0</v>
      </c>
      <c r="I52" s="21">
        <v>0</v>
      </c>
      <c r="J52" s="22" t="s">
        <v>112</v>
      </c>
      <c r="K52" s="22" t="s">
        <v>108</v>
      </c>
      <c r="L52" s="21">
        <v>2.678961407557237</v>
      </c>
      <c r="M52" s="21">
        <v>9.0570178158001831</v>
      </c>
      <c r="N52" s="21">
        <v>0</v>
      </c>
      <c r="O52" s="21">
        <v>0</v>
      </c>
      <c r="P52" s="21">
        <v>0</v>
      </c>
      <c r="Q52" s="21">
        <v>0</v>
      </c>
      <c r="R52" s="22" t="s">
        <v>113</v>
      </c>
      <c r="S52" s="22" t="s">
        <v>94</v>
      </c>
      <c r="T52" s="21">
        <v>52.687834488091752</v>
      </c>
      <c r="U52" s="21">
        <v>20.15261337123777</v>
      </c>
      <c r="V52" s="21">
        <v>20.646132721124776</v>
      </c>
      <c r="W52" s="21">
        <v>0</v>
      </c>
      <c r="X52" s="21">
        <v>75.56078996831009</v>
      </c>
      <c r="Y52" s="21">
        <v>3.6074155142698876</v>
      </c>
      <c r="Z52" s="21" t="s">
        <v>114</v>
      </c>
      <c r="AA52" s="21" t="s">
        <v>108</v>
      </c>
      <c r="AB52" s="21">
        <v>65.859793110114694</v>
      </c>
      <c r="AC52" s="21">
        <v>25.190766714047211</v>
      </c>
      <c r="AD52" s="21">
        <v>25.807665901405969</v>
      </c>
      <c r="AE52" s="21">
        <v>0</v>
      </c>
      <c r="AF52" s="21">
        <v>94.450987460387609</v>
      </c>
      <c r="AG52" s="21">
        <v>4.5092693928373597</v>
      </c>
      <c r="AH52" s="21" t="s">
        <v>113</v>
      </c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91"/>
    </row>
    <row r="53" spans="2:50" x14ac:dyDescent="0.35">
      <c r="B53" s="62" t="s">
        <v>111</v>
      </c>
      <c r="C53" s="22" t="s">
        <v>95</v>
      </c>
      <c r="D53" s="21">
        <v>1.4454685688893982</v>
      </c>
      <c r="E53" s="21">
        <v>30.090285375220315</v>
      </c>
      <c r="F53" s="21">
        <v>0</v>
      </c>
      <c r="G53" s="21">
        <v>0</v>
      </c>
      <c r="H53" s="21">
        <v>0</v>
      </c>
      <c r="I53" s="21">
        <v>0</v>
      </c>
      <c r="J53" s="22" t="s">
        <v>112</v>
      </c>
      <c r="K53" s="22" t="s">
        <v>108</v>
      </c>
      <c r="L53" s="21">
        <v>1.8068357111117479</v>
      </c>
      <c r="M53" s="21">
        <v>37.612856719025395</v>
      </c>
      <c r="N53" s="21">
        <v>0</v>
      </c>
      <c r="O53" s="21">
        <v>0</v>
      </c>
      <c r="P53" s="21">
        <v>0</v>
      </c>
      <c r="Q53" s="21">
        <v>0</v>
      </c>
      <c r="R53" s="22" t="s">
        <v>113</v>
      </c>
      <c r="S53" s="22" t="s">
        <v>96</v>
      </c>
      <c r="T53" s="21">
        <v>15.28989043171118</v>
      </c>
      <c r="U53" s="21">
        <v>65.990526971585325</v>
      </c>
      <c r="V53" s="21">
        <v>59.747683917514472</v>
      </c>
      <c r="W53" s="21">
        <v>8.4368303842338257</v>
      </c>
      <c r="X53" s="21">
        <v>3.8026925050403002</v>
      </c>
      <c r="Y53" s="21">
        <v>36.32513963922225</v>
      </c>
      <c r="Z53" s="21" t="s">
        <v>114</v>
      </c>
      <c r="AA53" s="21" t="s">
        <v>108</v>
      </c>
      <c r="AB53" s="21">
        <v>19.112363039638975</v>
      </c>
      <c r="AC53" s="21">
        <v>82.488158714481656</v>
      </c>
      <c r="AD53" s="21">
        <v>74.684604896893092</v>
      </c>
      <c r="AE53" s="21">
        <v>10.546037980292281</v>
      </c>
      <c r="AF53" s="21">
        <v>4.7533656313003751</v>
      </c>
      <c r="AG53" s="21">
        <v>45.406424549027811</v>
      </c>
      <c r="AH53" s="21" t="s">
        <v>113</v>
      </c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91"/>
    </row>
    <row r="54" spans="2:50" x14ac:dyDescent="0.35">
      <c r="B54" s="62" t="s">
        <v>111</v>
      </c>
      <c r="C54" s="22" t="s">
        <v>97</v>
      </c>
      <c r="D54" s="21">
        <v>20.279998770112421</v>
      </c>
      <c r="E54" s="21">
        <v>9.3955627064486027</v>
      </c>
      <c r="F54" s="21">
        <v>0</v>
      </c>
      <c r="G54" s="21">
        <v>0</v>
      </c>
      <c r="H54" s="21">
        <v>0</v>
      </c>
      <c r="I54" s="21">
        <v>0</v>
      </c>
      <c r="J54" s="22" t="s">
        <v>112</v>
      </c>
      <c r="K54" s="22" t="s">
        <v>108</v>
      </c>
      <c r="L54" s="21">
        <v>25.349998462640524</v>
      </c>
      <c r="M54" s="21">
        <v>11.744453383060753</v>
      </c>
      <c r="N54" s="21">
        <v>0</v>
      </c>
      <c r="O54" s="21">
        <v>0</v>
      </c>
      <c r="P54" s="21">
        <v>0</v>
      </c>
      <c r="Q54" s="21">
        <v>0</v>
      </c>
      <c r="R54" s="22" t="s">
        <v>113</v>
      </c>
      <c r="S54" s="22" t="s">
        <v>98</v>
      </c>
      <c r="T54" s="21">
        <v>30.116501581637419</v>
      </c>
      <c r="U54" s="21">
        <v>44.256586009099685</v>
      </c>
      <c r="V54" s="21">
        <v>60.81921722107576</v>
      </c>
      <c r="W54" s="21">
        <v>70.705595752202044</v>
      </c>
      <c r="X54" s="21">
        <v>36.933693798145171</v>
      </c>
      <c r="Y54" s="21">
        <v>20.765053837863661</v>
      </c>
      <c r="Z54" s="21" t="s">
        <v>114</v>
      </c>
      <c r="AA54" s="21" t="s">
        <v>108</v>
      </c>
      <c r="AB54" s="21">
        <v>37.645626977046774</v>
      </c>
      <c r="AC54" s="21">
        <v>55.320732511374608</v>
      </c>
      <c r="AD54" s="21">
        <v>76.024021526344697</v>
      </c>
      <c r="AE54" s="21">
        <v>88.381994690252554</v>
      </c>
      <c r="AF54" s="21">
        <v>46.167117247681468</v>
      </c>
      <c r="AG54" s="21">
        <v>25.956317297329576</v>
      </c>
      <c r="AH54" s="21" t="s">
        <v>113</v>
      </c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91"/>
    </row>
    <row r="55" spans="2:50" x14ac:dyDescent="0.35">
      <c r="B55" s="62" t="s">
        <v>111</v>
      </c>
      <c r="C55" s="22" t="s">
        <v>99</v>
      </c>
      <c r="D55" s="21">
        <v>4.2809789189256318</v>
      </c>
      <c r="E55" s="21">
        <v>8.3785101520680207</v>
      </c>
      <c r="F55" s="21">
        <v>0</v>
      </c>
      <c r="G55" s="21">
        <v>0</v>
      </c>
      <c r="H55" s="21">
        <v>0</v>
      </c>
      <c r="I55" s="21">
        <v>0</v>
      </c>
      <c r="J55" s="22" t="s">
        <v>112</v>
      </c>
      <c r="K55" s="22" t="s">
        <v>108</v>
      </c>
      <c r="L55" s="21">
        <v>5.3512236486570393</v>
      </c>
      <c r="M55" s="21">
        <v>10.473137690085027</v>
      </c>
      <c r="N55" s="21">
        <v>0</v>
      </c>
      <c r="O55" s="21">
        <v>0</v>
      </c>
      <c r="P55" s="21">
        <v>0</v>
      </c>
      <c r="Q55" s="21">
        <v>0</v>
      </c>
      <c r="R55" s="22" t="s">
        <v>113</v>
      </c>
      <c r="S55" s="22" t="s">
        <v>100</v>
      </c>
      <c r="T55" s="21">
        <v>56.044050756511112</v>
      </c>
      <c r="U55" s="21">
        <v>91.940662739866454</v>
      </c>
      <c r="V55" s="21">
        <v>68.75152240606127</v>
      </c>
      <c r="W55" s="21">
        <v>28.207745630156751</v>
      </c>
      <c r="X55" s="21">
        <v>45.164075422654328</v>
      </c>
      <c r="Y55" s="21">
        <v>22.67818844192136</v>
      </c>
      <c r="Z55" s="21" t="s">
        <v>114</v>
      </c>
      <c r="AA55" s="21" t="s">
        <v>108</v>
      </c>
      <c r="AB55" s="21">
        <v>70.055063445638893</v>
      </c>
      <c r="AC55" s="21">
        <v>114.92582842483307</v>
      </c>
      <c r="AD55" s="21">
        <v>85.939403007576587</v>
      </c>
      <c r="AE55" s="21">
        <v>35.259682037695939</v>
      </c>
      <c r="AF55" s="21">
        <v>56.455094278317908</v>
      </c>
      <c r="AG55" s="21">
        <v>28.347735552401701</v>
      </c>
      <c r="AH55" s="21" t="s">
        <v>113</v>
      </c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91"/>
    </row>
    <row r="56" spans="2:50" x14ac:dyDescent="0.35">
      <c r="B56" s="62" t="s">
        <v>111</v>
      </c>
      <c r="C56" s="22" t="s">
        <v>101</v>
      </c>
      <c r="D56" s="21">
        <v>0.14907408306333242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2" t="s">
        <v>112</v>
      </c>
      <c r="K56" s="22" t="s">
        <v>108</v>
      </c>
      <c r="L56" s="21">
        <v>0.18634260382916554</v>
      </c>
      <c r="M56" s="21">
        <v>0</v>
      </c>
      <c r="N56" s="21">
        <v>0</v>
      </c>
      <c r="O56" s="21">
        <v>0</v>
      </c>
      <c r="P56" s="21">
        <v>0</v>
      </c>
      <c r="Q56" s="21">
        <v>0</v>
      </c>
      <c r="R56" s="22" t="s">
        <v>113</v>
      </c>
      <c r="S56" s="22" t="s">
        <v>102</v>
      </c>
      <c r="T56" s="21">
        <v>67.431851142368657</v>
      </c>
      <c r="U56" s="21">
        <v>72.775622677288226</v>
      </c>
      <c r="V56" s="21">
        <v>91.773048143612769</v>
      </c>
      <c r="W56" s="21">
        <v>160.61075805359309</v>
      </c>
      <c r="X56" s="21">
        <v>93.579858216778845</v>
      </c>
      <c r="Y56" s="21">
        <v>163.98924371119608</v>
      </c>
      <c r="Z56" s="21" t="s">
        <v>114</v>
      </c>
      <c r="AA56" s="21" t="s">
        <v>108</v>
      </c>
      <c r="AB56" s="21">
        <v>84.289813927960822</v>
      </c>
      <c r="AC56" s="21">
        <v>90.969528346610275</v>
      </c>
      <c r="AD56" s="21">
        <v>114.71631017951596</v>
      </c>
      <c r="AE56" s="21">
        <v>200.76344756699137</v>
      </c>
      <c r="AF56" s="21">
        <v>116.97482277097356</v>
      </c>
      <c r="AG56" s="21">
        <v>204.9865546389951</v>
      </c>
      <c r="AH56" s="21" t="s">
        <v>113</v>
      </c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91"/>
    </row>
    <row r="57" spans="2:50" x14ac:dyDescent="0.35">
      <c r="B57" s="60"/>
      <c r="C57" s="67"/>
      <c r="D57" s="70">
        <f t="shared" ref="D57:I57" si="0">SUM(D47:D56)</f>
        <v>248.02518321704645</v>
      </c>
      <c r="E57" s="70">
        <f t="shared" si="0"/>
        <v>340.18944000000016</v>
      </c>
      <c r="F57" s="70">
        <f t="shared" si="0"/>
        <v>314.99128633557746</v>
      </c>
      <c r="G57" s="70">
        <f t="shared" si="0"/>
        <v>319.72592422442239</v>
      </c>
      <c r="H57" s="70">
        <f t="shared" si="0"/>
        <v>331.15029227722783</v>
      </c>
      <c r="I57" s="70">
        <f t="shared" si="0"/>
        <v>308.45311339933994</v>
      </c>
      <c r="J57" s="67"/>
      <c r="K57" s="67"/>
      <c r="L57" s="70">
        <f t="shared" ref="L57:Q57" si="1">SUM(L47:L56)</f>
        <v>310.03147902130809</v>
      </c>
      <c r="M57" s="70">
        <f t="shared" si="1"/>
        <v>425.23680000000013</v>
      </c>
      <c r="N57" s="70">
        <f t="shared" si="1"/>
        <v>393.73910791947185</v>
      </c>
      <c r="O57" s="70">
        <f t="shared" si="1"/>
        <v>399.657405280528</v>
      </c>
      <c r="P57" s="70">
        <f t="shared" si="1"/>
        <v>413.93786534653481</v>
      </c>
      <c r="Q57" s="70">
        <f t="shared" si="1"/>
        <v>385.5663917491749</v>
      </c>
      <c r="R57" s="67"/>
      <c r="S57" s="67"/>
      <c r="T57" s="70">
        <f t="shared" ref="T57:Y57" si="2">SUM(T47:T56)</f>
        <v>248.02518321704639</v>
      </c>
      <c r="U57" s="70">
        <f t="shared" si="2"/>
        <v>340.18943999999999</v>
      </c>
      <c r="V57" s="70">
        <f t="shared" si="2"/>
        <v>314.99128633557746</v>
      </c>
      <c r="W57" s="70">
        <f t="shared" si="2"/>
        <v>319.72592422442239</v>
      </c>
      <c r="X57" s="70">
        <f t="shared" si="2"/>
        <v>331.15029227722789</v>
      </c>
      <c r="Y57" s="70">
        <f t="shared" si="2"/>
        <v>308.45311339933994</v>
      </c>
      <c r="Z57" s="70"/>
      <c r="AA57" s="70"/>
      <c r="AB57" s="70">
        <f t="shared" ref="AB57:AG57" si="3">SUM(AB47:AB56)</f>
        <v>310.03147902130803</v>
      </c>
      <c r="AC57" s="70">
        <f t="shared" si="3"/>
        <v>425.23680000000002</v>
      </c>
      <c r="AD57" s="70">
        <f t="shared" si="3"/>
        <v>393.73910791947185</v>
      </c>
      <c r="AE57" s="70">
        <f t="shared" si="3"/>
        <v>399.657405280528</v>
      </c>
      <c r="AF57" s="70">
        <f t="shared" si="3"/>
        <v>413.93786534653481</v>
      </c>
      <c r="AG57" s="70">
        <f t="shared" si="3"/>
        <v>385.5663917491749</v>
      </c>
      <c r="AH57" s="70"/>
      <c r="AI57" s="67"/>
      <c r="AJ57" s="67">
        <f t="shared" ref="AJ57:AO57" si="4">SUM(AJ47:AJ56)</f>
        <v>248.02518321704639</v>
      </c>
      <c r="AK57" s="67">
        <f t="shared" si="4"/>
        <v>340.18943999999999</v>
      </c>
      <c r="AL57" s="67">
        <f t="shared" si="4"/>
        <v>314.99128633557746</v>
      </c>
      <c r="AM57" s="67">
        <f t="shared" si="4"/>
        <v>319.72592422442239</v>
      </c>
      <c r="AN57" s="67">
        <f t="shared" si="4"/>
        <v>331.15029227722789</v>
      </c>
      <c r="AO57" s="67">
        <f t="shared" si="4"/>
        <v>308.45311339933994</v>
      </c>
      <c r="AP57" s="67"/>
      <c r="AQ57" s="67"/>
      <c r="AR57" s="67">
        <f t="shared" ref="AR57:AW57" si="5">SUM(AR47:AR56)</f>
        <v>310.03147902130803</v>
      </c>
      <c r="AS57" s="67">
        <f t="shared" si="5"/>
        <v>425.23680000000002</v>
      </c>
      <c r="AT57" s="67">
        <f t="shared" si="5"/>
        <v>393.73910791947185</v>
      </c>
      <c r="AU57" s="67">
        <f t="shared" si="5"/>
        <v>399.657405280528</v>
      </c>
      <c r="AV57" s="67">
        <f t="shared" si="5"/>
        <v>413.93786534653481</v>
      </c>
      <c r="AW57" s="67">
        <f t="shared" si="5"/>
        <v>385.5663917491749</v>
      </c>
      <c r="AX57" s="59"/>
    </row>
    <row r="59" spans="2:50" x14ac:dyDescent="0.35">
      <c r="B59" s="1" t="s">
        <v>115</v>
      </c>
    </row>
    <row r="60" spans="2:50" ht="29" x14ac:dyDescent="0.35">
      <c r="B60" s="64" t="s">
        <v>110</v>
      </c>
      <c r="C60" s="65" t="s">
        <v>208</v>
      </c>
      <c r="D60" s="65" t="s">
        <v>311</v>
      </c>
      <c r="E60" s="65" t="s">
        <v>312</v>
      </c>
      <c r="F60" s="65" t="s">
        <v>313</v>
      </c>
      <c r="G60" s="65" t="s">
        <v>314</v>
      </c>
      <c r="H60" s="65" t="s">
        <v>315</v>
      </c>
      <c r="I60" s="65" t="s">
        <v>316</v>
      </c>
      <c r="J60" s="92" t="s">
        <v>224</v>
      </c>
      <c r="K60" s="92" t="s">
        <v>317</v>
      </c>
      <c r="L60" s="92" t="s">
        <v>318</v>
      </c>
      <c r="M60" s="92" t="s">
        <v>319</v>
      </c>
      <c r="N60" s="92" t="s">
        <v>320</v>
      </c>
      <c r="O60" s="92" t="s">
        <v>321</v>
      </c>
      <c r="P60" s="92" t="s">
        <v>322</v>
      </c>
      <c r="Q60" s="93" t="s">
        <v>240</v>
      </c>
      <c r="R60" s="93" t="s">
        <v>323</v>
      </c>
      <c r="S60" s="93" t="s">
        <v>324</v>
      </c>
      <c r="T60" s="93" t="s">
        <v>325</v>
      </c>
      <c r="U60" s="93" t="s">
        <v>326</v>
      </c>
      <c r="V60" s="93" t="s">
        <v>327</v>
      </c>
      <c r="W60" s="94" t="s">
        <v>328</v>
      </c>
    </row>
    <row r="61" spans="2:50" x14ac:dyDescent="0.35">
      <c r="B61" s="62" t="s">
        <v>111</v>
      </c>
      <c r="C61" s="22" t="s">
        <v>81</v>
      </c>
      <c r="D61" s="21">
        <f>IFERROR($C$26*D47/$C34,0)</f>
        <v>5.6662095410039297E-2</v>
      </c>
      <c r="E61" s="21">
        <f>IFERROR($C$26*E47/$C34,0)</f>
        <v>9.3169486412362432E-2</v>
      </c>
      <c r="F61" s="21">
        <f>IFERROR($C$26*F47/$C34,0)</f>
        <v>0.13438840595282342</v>
      </c>
      <c r="G61" s="21">
        <f>IFERROR($C$26*G47/$C34,0)</f>
        <v>0</v>
      </c>
      <c r="H61" s="21">
        <f>IFERROR($C$26*H47/$C34,0)</f>
        <v>0</v>
      </c>
      <c r="I61" s="26">
        <f>IFERROR($C$26*I47/$C34,0)</f>
        <v>0</v>
      </c>
      <c r="J61" s="22" t="s">
        <v>83</v>
      </c>
      <c r="K61" s="21">
        <f>IFERROR($D$26*T47/$E34,0)</f>
        <v>5.8007488256264554E-2</v>
      </c>
      <c r="L61" s="21">
        <f>IFERROR($D$26*U47/$E34,0)</f>
        <v>0.44248140641428385</v>
      </c>
      <c r="M61" s="21">
        <f>IFERROR($D$26*V47/$E34,0)</f>
        <v>0</v>
      </c>
      <c r="N61" s="21">
        <f>IFERROR($D$26*W47/$E34,0)</f>
        <v>0</v>
      </c>
      <c r="O61" s="21">
        <f>IFERROR($D$26*X47/$E34,0)</f>
        <v>0</v>
      </c>
      <c r="P61" s="21">
        <f>IFERROR($D$26*Y47/$E34,0)</f>
        <v>0</v>
      </c>
      <c r="Q61" s="22" t="s">
        <v>84</v>
      </c>
      <c r="R61" s="21">
        <f>IFERROR($E$26*AJ$47/$G$34,0)</f>
        <v>1.6272023165825446E-3</v>
      </c>
      <c r="S61" s="21">
        <f>IFERROR($E$26*AK$47/$G$34,0)</f>
        <v>2.23185822368893E-3</v>
      </c>
      <c r="T61" s="21">
        <f>IFERROR($E$26*AL$47/$G$34,0)</f>
        <v>2.0665423735622508E-3</v>
      </c>
      <c r="U61" s="21">
        <f>IFERROR($E$26*AM$47/$G$34,0)</f>
        <v>2.0976045973291253E-3</v>
      </c>
      <c r="V61" s="21">
        <f>IFERROR($E$26*AN$47/$G$34,0)</f>
        <v>2.1725556886654793E-3</v>
      </c>
      <c r="W61" s="63">
        <f>IFERROR($E$26*AO$47/$G$34,0)</f>
        <v>2.023647817412471E-3</v>
      </c>
    </row>
    <row r="62" spans="2:50" x14ac:dyDescent="0.35">
      <c r="B62" s="62" t="s">
        <v>111</v>
      </c>
      <c r="C62" s="22" t="s">
        <v>85</v>
      </c>
      <c r="D62" s="21">
        <f>IFERROR($C$26*D48/$C35,0)</f>
        <v>7.8056990141931973E-2</v>
      </c>
      <c r="E62" s="21">
        <f>IFERROR($C$26*E48/$C35,0)</f>
        <v>7.7697286625662512E-2</v>
      </c>
      <c r="F62" s="21">
        <f>IFERROR($C$26*F48/$C35,0)</f>
        <v>0.20832122109841095</v>
      </c>
      <c r="G62" s="21">
        <f>IFERROR($C$26*G48/$C35,0)</f>
        <v>0</v>
      </c>
      <c r="H62" s="21">
        <f>IFERROR($C$26*H48/$C35,0)</f>
        <v>0</v>
      </c>
      <c r="I62" s="26">
        <f>IFERROR($C$26*I48/$C35,0)</f>
        <v>0</v>
      </c>
      <c r="J62" s="22" t="s">
        <v>86</v>
      </c>
      <c r="K62" s="21">
        <f>IFERROR($D$26*T48/$E35,0)</f>
        <v>0</v>
      </c>
      <c r="L62" s="21">
        <f>IFERROR($D$26*U48/$E35,0)</f>
        <v>0</v>
      </c>
      <c r="M62" s="21">
        <f>IFERROR($D$26*V48/$E35,0)</f>
        <v>0</v>
      </c>
      <c r="N62" s="21">
        <f>IFERROR($D$26*W48/$E35,0)</f>
        <v>4.3179642886190738E-4</v>
      </c>
      <c r="O62" s="21">
        <f>IFERROR($D$26*X48/$E35,0)</f>
        <v>6.7140009129972866E-2</v>
      </c>
      <c r="P62" s="21">
        <f>IFERROR($D$26*Y48/$E35,0)</f>
        <v>2.0440526789044628E-3</v>
      </c>
      <c r="Q62" s="22"/>
      <c r="R62" s="21"/>
      <c r="S62" s="21"/>
      <c r="T62" s="21"/>
      <c r="U62" s="21"/>
      <c r="V62" s="21"/>
      <c r="W62" s="63"/>
    </row>
    <row r="63" spans="2:50" x14ac:dyDescent="0.35">
      <c r="B63" s="62" t="s">
        <v>111</v>
      </c>
      <c r="C63" s="22" t="s">
        <v>87</v>
      </c>
      <c r="D63" s="21">
        <f>IFERROR($C$26*D49/$C36,0)</f>
        <v>4.5460677735473833E-2</v>
      </c>
      <c r="E63" s="21">
        <f>IFERROR($C$26*E49/$C36,0)</f>
        <v>6.6036921591369216E-2</v>
      </c>
      <c r="F63" s="21">
        <f>IFERROR($C$26*F49/$C36,0)</f>
        <v>3.4100481446805712E-2</v>
      </c>
      <c r="G63" s="21">
        <f>IFERROR($C$26*G49/$C36,0)</f>
        <v>0.21367216229316918</v>
      </c>
      <c r="H63" s="21">
        <f>IFERROR($C$26*H49/$C36,0)</f>
        <v>0</v>
      </c>
      <c r="I63" s="26">
        <f>IFERROR($C$26*I49/$C36,0)</f>
        <v>0</v>
      </c>
      <c r="J63" s="22" t="s">
        <v>88</v>
      </c>
      <c r="K63" s="21">
        <f>IFERROR($D$26*T49/$E36,0)</f>
        <v>3.0108213916809949E-2</v>
      </c>
      <c r="L63" s="21">
        <f>IFERROR($D$26*U49/$E36,0)</f>
        <v>1.8340377388498696E-2</v>
      </c>
      <c r="M63" s="21">
        <f>IFERROR($D$26*V49/$E36,0)</f>
        <v>5.4955708427542466E-3</v>
      </c>
      <c r="N63" s="21">
        <f>IFERROR($D$26*W49/$E36,0)</f>
        <v>6.1616131928284674E-3</v>
      </c>
      <c r="O63" s="21">
        <f>IFERROR($D$26*X49/$E36,0)</f>
        <v>1.5573746371860405E-2</v>
      </c>
      <c r="P63" s="21">
        <f>IFERROR($D$26*Y49/$E36,0)</f>
        <v>0</v>
      </c>
      <c r="Q63" s="22"/>
      <c r="R63" s="21"/>
      <c r="S63" s="21"/>
      <c r="T63" s="21"/>
      <c r="U63" s="21"/>
      <c r="V63" s="21"/>
      <c r="W63" s="63"/>
    </row>
    <row r="64" spans="2:50" x14ac:dyDescent="0.35">
      <c r="B64" s="62" t="s">
        <v>111</v>
      </c>
      <c r="C64" s="22" t="s">
        <v>89</v>
      </c>
      <c r="D64" s="21">
        <f>IFERROR($C$26*D50/$C37,0)</f>
        <v>2.7781569803984805E-2</v>
      </c>
      <c r="E64" s="21">
        <f>IFERROR($C$26*E50/$C37,0)</f>
        <v>3.39593586700647E-2</v>
      </c>
      <c r="F64" s="21">
        <f>IFERROR($C$26*F50/$C37,0)</f>
        <v>0</v>
      </c>
      <c r="G64" s="21">
        <f>IFERROR($C$26*G50/$C37,0)</f>
        <v>3.0822946753757869E-2</v>
      </c>
      <c r="H64" s="21">
        <f>IFERROR($C$26*H50/$C37,0)</f>
        <v>0.20344772209848591</v>
      </c>
      <c r="I64" s="26">
        <f>IFERROR($C$26*I50/$C37,0)</f>
        <v>7.3096890491761199E-2</v>
      </c>
      <c r="J64" s="22" t="s">
        <v>90</v>
      </c>
      <c r="K64" s="21">
        <f>IFERROR($D$26*T50/$E37,0)</f>
        <v>3.7035479562000984E-3</v>
      </c>
      <c r="L64" s="21">
        <f>IFERROR($D$26*U50/$E37,0)</f>
        <v>2.020802999205578E-2</v>
      </c>
      <c r="M64" s="21">
        <f>IFERROR($D$26*V50/$E37,0)</f>
        <v>0</v>
      </c>
      <c r="N64" s="21">
        <f>IFERROR($D$26*W50/$E37,0)</f>
        <v>7.3904114201263213E-3</v>
      </c>
      <c r="O64" s="21">
        <f>IFERROR($D$26*X50/$E37,0)</f>
        <v>2.5768934001149664E-2</v>
      </c>
      <c r="P64" s="21">
        <f>IFERROR($D$26*Y50/$E37,0)</f>
        <v>7.2180643049940915E-2</v>
      </c>
      <c r="Q64" s="22"/>
      <c r="R64" s="21"/>
      <c r="S64" s="21"/>
      <c r="T64" s="21"/>
      <c r="U64" s="21"/>
      <c r="V64" s="21"/>
      <c r="W64" s="63"/>
    </row>
    <row r="65" spans="2:23" x14ac:dyDescent="0.35">
      <c r="B65" s="62" t="s">
        <v>111</v>
      </c>
      <c r="C65" s="22" t="s">
        <v>91</v>
      </c>
      <c r="D65" s="21">
        <f>IFERROR($C$26*D51/$C38,0)</f>
        <v>5.3556589792023313E-3</v>
      </c>
      <c r="E65" s="21">
        <f>IFERROR($C$26*E51/$C38,0)</f>
        <v>9.8129941505398308E-3</v>
      </c>
      <c r="F65" s="21">
        <f>IFERROR($C$26*F51/$C38,0)</f>
        <v>0</v>
      </c>
      <c r="G65" s="21">
        <f>IFERROR($C$26*G51/$C38,0)</f>
        <v>0</v>
      </c>
      <c r="H65" s="21">
        <f>IFERROR($C$26*H51/$C38,0)</f>
        <v>0</v>
      </c>
      <c r="I65" s="26">
        <f>IFERROR($C$26*I51/$C38,0)</f>
        <v>8.5844340313165138E-2</v>
      </c>
      <c r="J65" s="22" t="s">
        <v>92</v>
      </c>
      <c r="K65" s="21">
        <f>IFERROR($D$26*T51/$E38,0)</f>
        <v>3.2418018193801626E-3</v>
      </c>
      <c r="L65" s="21">
        <f>IFERROR($D$26*U51/$E38,0)</f>
        <v>1.8082208150322742E-4</v>
      </c>
      <c r="M65" s="21">
        <f>IFERROR($D$26*V51/$E38,0)</f>
        <v>7.8004254869270748E-3</v>
      </c>
      <c r="N65" s="21">
        <f>IFERROR($D$26*W51/$E38,0)</f>
        <v>3.2493363983120034E-2</v>
      </c>
      <c r="O65" s="21">
        <f>IFERROR($D$26*X51/$E38,0)</f>
        <v>2.1646897701017399E-2</v>
      </c>
      <c r="P65" s="21">
        <f>IFERROR($D$26*Y51/$E38,0)</f>
        <v>2.9128519887710951E-3</v>
      </c>
      <c r="Q65" s="22"/>
      <c r="R65" s="21"/>
      <c r="S65" s="21"/>
      <c r="T65" s="21"/>
      <c r="U65" s="21"/>
      <c r="V65" s="21"/>
      <c r="W65" s="63"/>
    </row>
    <row r="66" spans="2:23" x14ac:dyDescent="0.35">
      <c r="B66" s="62" t="s">
        <v>111</v>
      </c>
      <c r="C66" s="22" t="s">
        <v>93</v>
      </c>
      <c r="D66" s="21">
        <f>IFERROR($C$26*D52/$C39,0)</f>
        <v>7.4125218087784501E-4</v>
      </c>
      <c r="E66" s="21">
        <f>IFERROR($C$26*E52/$C39,0)</f>
        <v>2.5060212473657834E-3</v>
      </c>
      <c r="F66" s="21">
        <f>IFERROR($C$26*F52/$C39,0)</f>
        <v>0</v>
      </c>
      <c r="G66" s="21">
        <f>IFERROR($C$26*G52/$C39,0)</f>
        <v>0</v>
      </c>
      <c r="H66" s="21">
        <f>IFERROR($C$26*H52/$C39,0)</f>
        <v>0</v>
      </c>
      <c r="I66" s="26">
        <f>IFERROR($C$26*I52/$C39,0)</f>
        <v>0</v>
      </c>
      <c r="J66" s="22" t="s">
        <v>94</v>
      </c>
      <c r="K66" s="21">
        <f>IFERROR($D$26*T52/$E39,0)</f>
        <v>2.7051263047072924E-2</v>
      </c>
      <c r="L66" s="21">
        <f>IFERROR($D$26*U52/$E39,0)</f>
        <v>1.0346859966592953E-2</v>
      </c>
      <c r="M66" s="21">
        <f>IFERROR($D$26*V52/$E39,0)</f>
        <v>1.0600245247698616E-2</v>
      </c>
      <c r="N66" s="21">
        <f>IFERROR($D$26*W52/$E39,0)</f>
        <v>0</v>
      </c>
      <c r="O66" s="21">
        <f>IFERROR($D$26*X52/$E39,0)</f>
        <v>3.8794815261184508E-2</v>
      </c>
      <c r="P66" s="21">
        <f>IFERROR($D$26*Y52/$E39,0)</f>
        <v>1.852138106352849E-3</v>
      </c>
      <c r="Q66" s="22"/>
      <c r="R66" s="21"/>
      <c r="S66" s="21"/>
      <c r="T66" s="21"/>
      <c r="U66" s="21"/>
      <c r="V66" s="21"/>
      <c r="W66" s="63"/>
    </row>
    <row r="67" spans="2:23" x14ac:dyDescent="0.35">
      <c r="B67" s="62" t="s">
        <v>111</v>
      </c>
      <c r="C67" s="22" t="s">
        <v>95</v>
      </c>
      <c r="D67" s="21">
        <f>IFERROR($C$26*D53/$C40,0)</f>
        <v>3.7402650070784586E-4</v>
      </c>
      <c r="E67" s="21">
        <f>IFERROR($C$26*E53/$C40,0)</f>
        <v>7.7861009131740466E-3</v>
      </c>
      <c r="F67" s="21">
        <f>IFERROR($C$26*F53/$C40,0)</f>
        <v>0</v>
      </c>
      <c r="G67" s="21">
        <f>IFERROR($C$26*G53/$C40,0)</f>
        <v>0</v>
      </c>
      <c r="H67" s="21">
        <f>IFERROR($C$26*H53/$C40,0)</f>
        <v>0</v>
      </c>
      <c r="I67" s="26">
        <f>IFERROR($C$26*I53/$C40,0)</f>
        <v>0</v>
      </c>
      <c r="J67" s="22" t="s">
        <v>96</v>
      </c>
      <c r="K67" s="21">
        <f>IFERROR($D$26*T53/$E40,0)</f>
        <v>4.8807608001493179E-3</v>
      </c>
      <c r="L67" s="21">
        <f>IFERROR($D$26*U53/$E40,0)</f>
        <v>2.1065159273876082E-2</v>
      </c>
      <c r="M67" s="21">
        <f>IFERROR($D$26*V53/$E40,0)</f>
        <v>1.9072350771036903E-2</v>
      </c>
      <c r="N67" s="21">
        <f>IFERROR($D$26*W53/$E40,0)</f>
        <v>2.6931619425783343E-3</v>
      </c>
      <c r="O67" s="21">
        <f>IFERROR($D$26*X53/$E40,0)</f>
        <v>1.2138760965303495E-3</v>
      </c>
      <c r="P67" s="21">
        <f>IFERROR($D$26*Y53/$E40,0)</f>
        <v>1.1595525710462797E-2</v>
      </c>
      <c r="Q67" s="22"/>
      <c r="R67" s="21"/>
      <c r="S67" s="21"/>
      <c r="T67" s="21"/>
      <c r="U67" s="21"/>
      <c r="V67" s="21"/>
      <c r="W67" s="63"/>
    </row>
    <row r="68" spans="2:23" x14ac:dyDescent="0.35">
      <c r="B68" s="62" t="s">
        <v>111</v>
      </c>
      <c r="C68" s="22" t="s">
        <v>97</v>
      </c>
      <c r="D68" s="21">
        <f>IFERROR($C$26*D54/$C41,0)</f>
        <v>3.665060018695016E-3</v>
      </c>
      <c r="E68" s="21">
        <f>IFERROR($C$26*E54/$C41,0)</f>
        <v>1.6979932602015546E-3</v>
      </c>
      <c r="F68" s="21">
        <f>IFERROR($C$26*F54/$C41,0)</f>
        <v>0</v>
      </c>
      <c r="G68" s="21">
        <f>IFERROR($C$26*G54/$C41,0)</f>
        <v>0</v>
      </c>
      <c r="H68" s="21">
        <f>IFERROR($C$26*H54/$C41,0)</f>
        <v>0</v>
      </c>
      <c r="I68" s="26">
        <f>IFERROR($C$26*I54/$C41,0)</f>
        <v>0</v>
      </c>
      <c r="J68" s="22" t="s">
        <v>98</v>
      </c>
      <c r="K68" s="21">
        <f>IFERROR($D$26*T54/$E41,0)</f>
        <v>6.3333517022979308E-3</v>
      </c>
      <c r="L68" s="21">
        <f>IFERROR($D$26*U54/$E41,0)</f>
        <v>9.3069416970238579E-3</v>
      </c>
      <c r="M68" s="21">
        <f>IFERROR($D$26*V54/$E41,0)</f>
        <v>1.2789981328853443E-2</v>
      </c>
      <c r="N68" s="21">
        <f>IFERROR($D$26*W54/$E41,0)</f>
        <v>1.486903795931703E-2</v>
      </c>
      <c r="O68" s="21">
        <f>IFERROR($D$26*X54/$E41,0)</f>
        <v>7.76697359268498E-3</v>
      </c>
      <c r="P68" s="21">
        <f>IFERROR($D$26*Y54/$E41,0)</f>
        <v>4.3667883773235968E-3</v>
      </c>
      <c r="Q68" s="22"/>
      <c r="R68" s="21"/>
      <c r="S68" s="21"/>
      <c r="T68" s="21"/>
      <c r="U68" s="21"/>
      <c r="V68" s="21"/>
      <c r="W68" s="63"/>
    </row>
    <row r="69" spans="2:23" x14ac:dyDescent="0.35">
      <c r="B69" s="62" t="s">
        <v>111</v>
      </c>
      <c r="C69" s="22" t="s">
        <v>99</v>
      </c>
      <c r="D69" s="21">
        <f>IFERROR($C$26*D55/$C42,0)</f>
        <v>6.6549018589803744E-4</v>
      </c>
      <c r="E69" s="21">
        <f>IFERROR($C$26*E55/$C42,0)</f>
        <v>1.3024629142644006E-3</v>
      </c>
      <c r="F69" s="21">
        <f>IFERROR($C$26*F55/$C42,0)</f>
        <v>0</v>
      </c>
      <c r="G69" s="21">
        <f>IFERROR($C$26*G55/$C42,0)</f>
        <v>0</v>
      </c>
      <c r="H69" s="21">
        <f>IFERROR($C$26*H55/$C42,0)</f>
        <v>0</v>
      </c>
      <c r="I69" s="26">
        <f>IFERROR($C$26*I55/$C42,0)</f>
        <v>0</v>
      </c>
      <c r="J69" s="22" t="s">
        <v>100</v>
      </c>
      <c r="K69" s="21">
        <f>IFERROR($D$26*T55/$E42,0)</f>
        <v>6.9790409401726851E-3</v>
      </c>
      <c r="L69" s="21">
        <f>IFERROR($D$26*U55/$E42,0)</f>
        <v>1.1449166158882449E-2</v>
      </c>
      <c r="M69" s="21">
        <f>IFERROR($D$26*V55/$E42,0)</f>
        <v>8.5614741099947454E-3</v>
      </c>
      <c r="N69" s="21">
        <f>IFERROR($D$26*W55/$E42,0)</f>
        <v>3.5126477998196778E-3</v>
      </c>
      <c r="O69" s="21">
        <f>IFERROR($D$26*X55/$E42,0)</f>
        <v>5.6241818202823575E-3</v>
      </c>
      <c r="P69" s="21">
        <f>IFERROR($D$26*Y55/$E42,0)</f>
        <v>2.8240643466823706E-3</v>
      </c>
      <c r="Q69" s="22"/>
      <c r="R69" s="21"/>
      <c r="S69" s="21"/>
      <c r="T69" s="21"/>
      <c r="U69" s="21"/>
      <c r="V69" s="21"/>
      <c r="W69" s="63"/>
    </row>
    <row r="70" spans="2:23" x14ac:dyDescent="0.35">
      <c r="B70" s="60" t="s">
        <v>111</v>
      </c>
      <c r="C70" s="67" t="s">
        <v>101</v>
      </c>
      <c r="D70" s="70">
        <f>IFERROR($C$26*D56/$C43,0)</f>
        <v>1.4180217657243813E-4</v>
      </c>
      <c r="E70" s="70">
        <f>IFERROR($C$26*E56/$C43,0)</f>
        <v>0</v>
      </c>
      <c r="F70" s="70">
        <f>IFERROR($C$26*F56/$C43,0)</f>
        <v>0</v>
      </c>
      <c r="G70" s="70">
        <f>IFERROR($C$26*G56/$C43,0)</f>
        <v>0</v>
      </c>
      <c r="H70" s="70">
        <f>IFERROR($C$26*H56/$C43,0)</f>
        <v>0</v>
      </c>
      <c r="I70" s="95">
        <f>IFERROR($C$26*I56/$C43,0)</f>
        <v>0</v>
      </c>
      <c r="J70" s="67" t="s">
        <v>102</v>
      </c>
      <c r="K70" s="70">
        <f>IFERROR($D$26*T56/$E43,0)</f>
        <v>3.9038360571707936E-3</v>
      </c>
      <c r="L70" s="70">
        <f>IFERROR($D$26*U56/$E43,0)</f>
        <v>4.2132033316247854E-3</v>
      </c>
      <c r="M70" s="70">
        <f>IFERROR($D$26*V56/$E43,0)</f>
        <v>5.3130223825992679E-3</v>
      </c>
      <c r="N70" s="70">
        <f>IFERROR($D$26*W56/$E43,0)</f>
        <v>9.2982479026917416E-3</v>
      </c>
      <c r="O70" s="70">
        <f>IFERROR($D$26*X56/$E43,0)</f>
        <v>5.417624142636867E-3</v>
      </c>
      <c r="P70" s="70">
        <f>IFERROR($D$26*Y56/$E43,0)</f>
        <v>9.4938387682152008E-3</v>
      </c>
      <c r="Q70" s="67"/>
      <c r="R70" s="70"/>
      <c r="S70" s="70"/>
      <c r="T70" s="70"/>
      <c r="U70" s="70"/>
      <c r="V70" s="70"/>
      <c r="W70" s="72"/>
    </row>
    <row r="74" spans="2:23" x14ac:dyDescent="0.35">
      <c r="B74" s="1" t="s">
        <v>116</v>
      </c>
      <c r="D74" s="16"/>
    </row>
    <row r="75" spans="2:23" ht="43.5" x14ac:dyDescent="0.35">
      <c r="B75" s="64" t="s">
        <v>110</v>
      </c>
      <c r="C75" s="65" t="s">
        <v>329</v>
      </c>
      <c r="D75" s="65" t="s">
        <v>330</v>
      </c>
      <c r="E75" s="65" t="s">
        <v>331</v>
      </c>
      <c r="F75" s="65" t="s">
        <v>332</v>
      </c>
      <c r="G75" s="65" t="s">
        <v>333</v>
      </c>
      <c r="H75" s="65" t="s">
        <v>334</v>
      </c>
      <c r="I75" s="65" t="s">
        <v>335</v>
      </c>
      <c r="J75" s="92" t="s">
        <v>336</v>
      </c>
      <c r="K75" s="92" t="s">
        <v>337</v>
      </c>
      <c r="L75" s="92" t="s">
        <v>338</v>
      </c>
      <c r="M75" s="92" t="s">
        <v>339</v>
      </c>
      <c r="N75" s="92" t="s">
        <v>340</v>
      </c>
      <c r="O75" s="92" t="s">
        <v>341</v>
      </c>
      <c r="P75" s="92" t="s">
        <v>342</v>
      </c>
      <c r="Q75" s="93" t="s">
        <v>343</v>
      </c>
      <c r="R75" s="93" t="s">
        <v>344</v>
      </c>
      <c r="S75" s="93" t="s">
        <v>345</v>
      </c>
      <c r="T75" s="93" t="s">
        <v>346</v>
      </c>
      <c r="U75" s="93" t="s">
        <v>347</v>
      </c>
      <c r="V75" s="93" t="s">
        <v>348</v>
      </c>
      <c r="W75" s="94" t="s">
        <v>349</v>
      </c>
    </row>
    <row r="76" spans="2:23" x14ac:dyDescent="0.35">
      <c r="B76" s="62" t="s">
        <v>111</v>
      </c>
      <c r="C76" s="22" t="s">
        <v>81</v>
      </c>
      <c r="D76" s="38">
        <f>D61*F12</f>
        <v>88.313167351943392</v>
      </c>
      <c r="E76" s="38">
        <f>E61*G12</f>
        <v>148.73925111035615</v>
      </c>
      <c r="F76" s="38">
        <f>F61*H12</f>
        <v>219.62846917585875</v>
      </c>
      <c r="G76" s="38">
        <f>G61*I12</f>
        <v>0</v>
      </c>
      <c r="H76" s="38">
        <f>H61*J12</f>
        <v>0</v>
      </c>
      <c r="I76" s="38">
        <f>I61*K12</f>
        <v>0</v>
      </c>
      <c r="J76" s="22" t="s">
        <v>83</v>
      </c>
      <c r="K76" s="38">
        <f>K61*O12</f>
        <v>5.9715168271204053</v>
      </c>
      <c r="L76" s="38">
        <f>L61*P12</f>
        <v>45.595371411146274</v>
      </c>
      <c r="M76" s="38">
        <f>M61*Q12</f>
        <v>0</v>
      </c>
      <c r="N76" s="38">
        <f>N61*R12</f>
        <v>0</v>
      </c>
      <c r="O76" s="38">
        <f>O61*S12</f>
        <v>0</v>
      </c>
      <c r="P76" s="38">
        <f>P61*T12</f>
        <v>0</v>
      </c>
      <c r="Q76" s="22" t="s">
        <v>84</v>
      </c>
      <c r="R76" s="38">
        <f>R61*X12</f>
        <v>6.1693309806687198E-2</v>
      </c>
      <c r="S76" s="38">
        <f>S61*Y12</f>
        <v>8.4618070805001208E-2</v>
      </c>
      <c r="T76" s="38">
        <f>T61*Z12</f>
        <v>7.8350330245707492E-2</v>
      </c>
      <c r="U76" s="38">
        <f>U61*AA12</f>
        <v>7.9528015020738488E-2</v>
      </c>
      <c r="V76" s="38">
        <f>V61*AB12</f>
        <v>8.2369690484840774E-2</v>
      </c>
      <c r="W76" s="96">
        <f>W61*AC12</f>
        <v>7.6724037611656623E-2</v>
      </c>
    </row>
    <row r="77" spans="2:23" x14ac:dyDescent="0.35">
      <c r="B77" s="62" t="s">
        <v>111</v>
      </c>
      <c r="C77" s="22" t="s">
        <v>85</v>
      </c>
      <c r="D77" s="38">
        <f>D62*F13</f>
        <v>122.14931567364044</v>
      </c>
      <c r="E77" s="38">
        <f>E62*G13</f>
        <v>124.5221937089516</v>
      </c>
      <c r="F77" s="38">
        <f>F62*H13</f>
        <v>341.73906820918268</v>
      </c>
      <c r="G77" s="38">
        <f>G62*I13</f>
        <v>0</v>
      </c>
      <c r="H77" s="38">
        <f>H62*J13</f>
        <v>0</v>
      </c>
      <c r="I77" s="38">
        <f>I62*K13</f>
        <v>0</v>
      </c>
      <c r="J77" s="22" t="s">
        <v>86</v>
      </c>
      <c r="K77" s="38">
        <f>K62*O13</f>
        <v>0</v>
      </c>
      <c r="L77" s="38">
        <f>L62*P13</f>
        <v>0</v>
      </c>
      <c r="M77" s="38">
        <f>M62*Q13</f>
        <v>0</v>
      </c>
      <c r="N77" s="38">
        <f>N62*R13</f>
        <v>7.2652236344733154E-2</v>
      </c>
      <c r="O77" s="38">
        <f>O62*S13</f>
        <v>11.3132912819346</v>
      </c>
      <c r="P77" s="38">
        <f>P62*T13</f>
        <v>0.34628357755260997</v>
      </c>
      <c r="Q77" s="22"/>
      <c r="R77" s="38"/>
      <c r="S77" s="38"/>
      <c r="T77" s="38"/>
      <c r="U77" s="38"/>
      <c r="V77" s="38"/>
      <c r="W77" s="96"/>
    </row>
    <row r="78" spans="2:23" x14ac:dyDescent="0.35">
      <c r="B78" s="62" t="s">
        <v>111</v>
      </c>
      <c r="C78" s="22" t="s">
        <v>87</v>
      </c>
      <c r="D78" s="38">
        <f>D63*F14</f>
        <v>70.290078771710895</v>
      </c>
      <c r="E78" s="38">
        <f>E63*G14</f>
        <v>104.41151439198592</v>
      </c>
      <c r="F78" s="38">
        <f>F63*H14</f>
        <v>55.107849291992856</v>
      </c>
      <c r="G78" s="38">
        <f>G63*I14</f>
        <v>352.76807091903697</v>
      </c>
      <c r="H78" s="38">
        <f>H63*J14</f>
        <v>0</v>
      </c>
      <c r="I78" s="38">
        <f>I63*K14</f>
        <v>0</v>
      </c>
      <c r="J78" s="22" t="s">
        <v>88</v>
      </c>
      <c r="K78" s="38">
        <f>K63*O14</f>
        <v>4.1672885826538302</v>
      </c>
      <c r="L78" s="38">
        <f>L63*P14</f>
        <v>2.5424739855433192</v>
      </c>
      <c r="M78" s="38">
        <f>M63*Q14</f>
        <v>0.76302657787510175</v>
      </c>
      <c r="N78" s="38">
        <f>N63*R14</f>
        <v>0.85675504671723368</v>
      </c>
      <c r="O78" s="38">
        <f>O63*S14</f>
        <v>2.1688586056949721</v>
      </c>
      <c r="P78" s="38">
        <f>P63*T14</f>
        <v>0</v>
      </c>
      <c r="Q78" s="22"/>
      <c r="R78" s="38"/>
      <c r="S78" s="38"/>
      <c r="T78" s="38"/>
      <c r="U78" s="38"/>
      <c r="V78" s="38"/>
      <c r="W78" s="96"/>
    </row>
    <row r="79" spans="2:23" x14ac:dyDescent="0.35">
      <c r="B79" s="62" t="s">
        <v>111</v>
      </c>
      <c r="C79" s="22" t="s">
        <v>89</v>
      </c>
      <c r="D79" s="38">
        <f>D64*F15</f>
        <v>43.100112549894959</v>
      </c>
      <c r="E79" s="38">
        <f>E64*G15</f>
        <v>53.97383393440456</v>
      </c>
      <c r="F79" s="38">
        <f>F64*H15</f>
        <v>0</v>
      </c>
      <c r="G79" s="38">
        <f>G64*I15</f>
        <v>51.329824424043352</v>
      </c>
      <c r="H79" s="38">
        <f>H64*J15</f>
        <v>346.52951467970576</v>
      </c>
      <c r="I79" s="38">
        <f>I64*K15</f>
        <v>127.28058629586279</v>
      </c>
      <c r="J79" s="22" t="s">
        <v>90</v>
      </c>
      <c r="K79" s="38">
        <f>K64*O15</f>
        <v>0.6049529208404425</v>
      </c>
      <c r="L79" s="38">
        <f>L64*P15</f>
        <v>3.3042511718548737</v>
      </c>
      <c r="M79" s="38">
        <f>M64*Q15</f>
        <v>0</v>
      </c>
      <c r="N79" s="38">
        <f>N64*R15</f>
        <v>1.2107192360106376</v>
      </c>
      <c r="O79" s="38">
        <f>O64*S15</f>
        <v>4.2258690198988695</v>
      </c>
      <c r="P79" s="38">
        <f>P64*T15</f>
        <v>11.918378222542023</v>
      </c>
      <c r="Q79" s="22"/>
      <c r="R79" s="38"/>
      <c r="S79" s="38"/>
      <c r="T79" s="38"/>
      <c r="U79" s="38"/>
      <c r="V79" s="38"/>
      <c r="W79" s="96"/>
    </row>
    <row r="80" spans="2:23" x14ac:dyDescent="0.35">
      <c r="B80" s="62" t="s">
        <v>111</v>
      </c>
      <c r="C80" s="22" t="s">
        <v>91</v>
      </c>
      <c r="D80" s="38">
        <f>D65*F16</f>
        <v>8.3703294591133091</v>
      </c>
      <c r="E80" s="38">
        <f>E65*G16</f>
        <v>15.708870408515949</v>
      </c>
      <c r="F80" s="38">
        <f>F65*H16</f>
        <v>0</v>
      </c>
      <c r="G80" s="38">
        <f>G65*I16</f>
        <v>0</v>
      </c>
      <c r="H80" s="38">
        <f>H65*J16</f>
        <v>0</v>
      </c>
      <c r="I80" s="38">
        <f>I65*K16</f>
        <v>150.44557559004187</v>
      </c>
      <c r="J80" s="22" t="s">
        <v>92</v>
      </c>
      <c r="K80" s="38">
        <f>K65*O16</f>
        <v>0.5588175821706719</v>
      </c>
      <c r="L80" s="38">
        <f>L65*P16</f>
        <v>3.12082150209189E-2</v>
      </c>
      <c r="M80" s="38">
        <f>M65*Q16</f>
        <v>1.3479369876455636</v>
      </c>
      <c r="N80" s="38">
        <f>N65*R16</f>
        <v>5.6203648156061092</v>
      </c>
      <c r="O80" s="38">
        <f>O65*S16</f>
        <v>3.7488454645270197</v>
      </c>
      <c r="P80" s="38">
        <f>P65*T16</f>
        <v>0.50688999560404746</v>
      </c>
      <c r="Q80" s="22"/>
      <c r="R80" s="38"/>
      <c r="S80" s="38"/>
      <c r="T80" s="38"/>
      <c r="U80" s="38"/>
      <c r="V80" s="38"/>
      <c r="W80" s="96"/>
    </row>
    <row r="81" spans="2:23" x14ac:dyDescent="0.35">
      <c r="B81" s="62" t="s">
        <v>111</v>
      </c>
      <c r="C81" s="22" t="s">
        <v>93</v>
      </c>
      <c r="D81" s="38">
        <f>D66*F17</f>
        <v>1.1231707453770001</v>
      </c>
      <c r="E81" s="38">
        <f>E66*G17</f>
        <v>3.8916274192572553</v>
      </c>
      <c r="F81" s="38">
        <f>F66*H17</f>
        <v>0</v>
      </c>
      <c r="G81" s="38">
        <f>G66*I17</f>
        <v>0</v>
      </c>
      <c r="H81" s="38">
        <f>H66*J17</f>
        <v>0</v>
      </c>
      <c r="I81" s="38">
        <f>I66*K17</f>
        <v>0</v>
      </c>
      <c r="J81" s="22" t="s">
        <v>94</v>
      </c>
      <c r="K81" s="38">
        <f>K66*O17</f>
        <v>4.3690980575706195</v>
      </c>
      <c r="L81" s="38">
        <f>L66*P17</f>
        <v>1.6734345624892226</v>
      </c>
      <c r="M81" s="38">
        <f>M66*Q17</f>
        <v>1.716769109962639</v>
      </c>
      <c r="N81" s="38">
        <f>N66*R17</f>
        <v>0</v>
      </c>
      <c r="O81" s="38">
        <f>O66*S17</f>
        <v>6.2978721512269846</v>
      </c>
      <c r="P81" s="38">
        <f>P66*T17</f>
        <v>0.30191560628738007</v>
      </c>
      <c r="Q81" s="22"/>
      <c r="R81" s="38"/>
      <c r="S81" s="38"/>
      <c r="T81" s="38"/>
      <c r="U81" s="38"/>
      <c r="V81" s="38"/>
      <c r="W81" s="96"/>
    </row>
    <row r="82" spans="2:23" x14ac:dyDescent="0.35">
      <c r="B82" s="62" t="s">
        <v>111</v>
      </c>
      <c r="C82" s="22" t="s">
        <v>95</v>
      </c>
      <c r="D82" s="38">
        <f>D67*F18</f>
        <v>0.56852927713796197</v>
      </c>
      <c r="E82" s="38">
        <f>E67*G18</f>
        <v>12.102188380996077</v>
      </c>
      <c r="F82" s="38">
        <f>F67*H18</f>
        <v>0</v>
      </c>
      <c r="G82" s="38">
        <f>G67*I18</f>
        <v>0</v>
      </c>
      <c r="H82" s="38">
        <f>H67*J18</f>
        <v>0</v>
      </c>
      <c r="I82" s="38">
        <f>I67*K18</f>
        <v>0</v>
      </c>
      <c r="J82" s="22" t="s">
        <v>96</v>
      </c>
      <c r="K82" s="38">
        <f>K67*O18</f>
        <v>0.81834004976456221</v>
      </c>
      <c r="L82" s="38">
        <f>L67*P18</f>
        <v>3.5365493853410741</v>
      </c>
      <c r="M82" s="38">
        <f>M67*Q18</f>
        <v>3.206174521468995</v>
      </c>
      <c r="N82" s="38">
        <f>N67*R18</f>
        <v>0.45312180278878555</v>
      </c>
      <c r="O82" s="38">
        <f>O67*S18</f>
        <v>0.20450012615817631</v>
      </c>
      <c r="P82" s="38">
        <f>P67*T18</f>
        <v>1.9602384051454254</v>
      </c>
      <c r="Q82" s="22"/>
      <c r="R82" s="38"/>
      <c r="S82" s="38"/>
      <c r="T82" s="38"/>
      <c r="U82" s="38"/>
      <c r="V82" s="38"/>
      <c r="W82" s="96"/>
    </row>
    <row r="83" spans="2:23" x14ac:dyDescent="0.35">
      <c r="B83" s="62" t="s">
        <v>111</v>
      </c>
      <c r="C83" s="22" t="s">
        <v>97</v>
      </c>
      <c r="D83" s="38">
        <f>D68*F19</f>
        <v>5.4346856131789396</v>
      </c>
      <c r="E83" s="38">
        <f>E68*G19</f>
        <v>2.5706407724502114</v>
      </c>
      <c r="F83" s="38">
        <f>F68*H19</f>
        <v>0</v>
      </c>
      <c r="G83" s="38">
        <f>G68*I19</f>
        <v>0</v>
      </c>
      <c r="H83" s="38">
        <f>H68*J19</f>
        <v>0</v>
      </c>
      <c r="I83" s="38">
        <f>I68*K19</f>
        <v>0</v>
      </c>
      <c r="J83" s="22" t="s">
        <v>98</v>
      </c>
      <c r="K83" s="38">
        <f>K68*O19</f>
        <v>1.0450082687816229</v>
      </c>
      <c r="L83" s="38">
        <f>L68*P19</f>
        <v>1.5376237884250037</v>
      </c>
      <c r="M83" s="38">
        <f>M68*Q19</f>
        <v>2.1157705478248268</v>
      </c>
      <c r="N83" s="38">
        <f>N68*R19</f>
        <v>2.4620345870625449</v>
      </c>
      <c r="O83" s="38">
        <f>O68*S19</f>
        <v>1.2877081172241205</v>
      </c>
      <c r="P83" s="38">
        <f>P68*T19</f>
        <v>0.72752458975254797</v>
      </c>
      <c r="Q83" s="22"/>
      <c r="R83" s="38"/>
      <c r="S83" s="38"/>
      <c r="T83" s="38"/>
      <c r="U83" s="38"/>
      <c r="V83" s="38"/>
      <c r="W83" s="96"/>
    </row>
    <row r="84" spans="2:23" x14ac:dyDescent="0.35">
      <c r="B84" s="62" t="s">
        <v>111</v>
      </c>
      <c r="C84" s="22" t="s">
        <v>99</v>
      </c>
      <c r="D84" s="38">
        <f>D69*F20</f>
        <v>0.76181472635230418</v>
      </c>
      <c r="E84" s="38">
        <f>E69*G20</f>
        <v>1.5186487659781889</v>
      </c>
      <c r="F84" s="38">
        <f>F69*H20</f>
        <v>0</v>
      </c>
      <c r="G84" s="38">
        <f>G69*I20</f>
        <v>0</v>
      </c>
      <c r="H84" s="38">
        <f>H69*J20</f>
        <v>0</v>
      </c>
      <c r="I84" s="38">
        <f>I69*K20</f>
        <v>0</v>
      </c>
      <c r="J84" s="22" t="s">
        <v>100</v>
      </c>
      <c r="K84" s="38">
        <f>K69*O20</f>
        <v>0.94606617138090221</v>
      </c>
      <c r="L84" s="38">
        <f>L69*P20</f>
        <v>1.5542264614316299</v>
      </c>
      <c r="M84" s="38">
        <f>M69*Q20</f>
        <v>1.1638654935845028</v>
      </c>
      <c r="N84" s="38">
        <f>N69*R20</f>
        <v>0.47802454882253592</v>
      </c>
      <c r="O84" s="38">
        <f>O69*S20</f>
        <v>0.76645459374182912</v>
      </c>
      <c r="P84" s="38">
        <f>P69*T20</f>
        <v>0.38634187491640881</v>
      </c>
      <c r="Q84" s="22"/>
      <c r="R84" s="38"/>
      <c r="S84" s="38"/>
      <c r="T84" s="38"/>
      <c r="U84" s="38"/>
      <c r="V84" s="38"/>
      <c r="W84" s="96"/>
    </row>
    <row r="85" spans="2:23" x14ac:dyDescent="0.35">
      <c r="B85" s="60" t="s">
        <v>111</v>
      </c>
      <c r="C85" s="67" t="s">
        <v>101</v>
      </c>
      <c r="D85" s="97">
        <f>D70*F21</f>
        <v>1.9985540030637728E-2</v>
      </c>
      <c r="E85" s="97">
        <f>E70*G21</f>
        <v>0</v>
      </c>
      <c r="F85" s="97">
        <f>F70*H21</f>
        <v>0</v>
      </c>
      <c r="G85" s="97">
        <f>G70*I21</f>
        <v>0</v>
      </c>
      <c r="H85" s="97">
        <f>H70*J21</f>
        <v>0</v>
      </c>
      <c r="I85" s="97">
        <f>I70*K21</f>
        <v>0</v>
      </c>
      <c r="J85" s="67" t="s">
        <v>102</v>
      </c>
      <c r="K85" s="97">
        <f>K70*O21</f>
        <v>0.4994130185398642</v>
      </c>
      <c r="L85" s="97">
        <f>L70*P21</f>
        <v>0.53977532421071184</v>
      </c>
      <c r="M85" s="97">
        <f>M70*Q21</f>
        <v>0.68166787590371691</v>
      </c>
      <c r="N85" s="97">
        <f>N70*R21</f>
        <v>1.1945293632818894</v>
      </c>
      <c r="O85" s="97">
        <f>O70*S21</f>
        <v>0.69700235816222333</v>
      </c>
      <c r="P85" s="97">
        <f>P70*T21</f>
        <v>1.2278797290373042</v>
      </c>
      <c r="Q85" s="67"/>
      <c r="R85" s="97"/>
      <c r="S85" s="97"/>
      <c r="T85" s="97"/>
      <c r="U85" s="97"/>
      <c r="V85" s="97"/>
      <c r="W85" s="98"/>
    </row>
    <row r="88" spans="2:23" x14ac:dyDescent="0.35">
      <c r="B88" s="58" t="s">
        <v>117</v>
      </c>
      <c r="C88" s="58"/>
    </row>
    <row r="89" spans="2:23" x14ac:dyDescent="0.35">
      <c r="B89" s="19" t="s">
        <v>8</v>
      </c>
      <c r="C89" s="30">
        <v>2.3E-2</v>
      </c>
    </row>
    <row r="90" spans="2:23" ht="29" x14ac:dyDescent="0.35">
      <c r="B90" s="36" t="s">
        <v>118</v>
      </c>
      <c r="C90" s="37">
        <v>7.0000000000000007E-2</v>
      </c>
    </row>
    <row r="91" spans="2:23" x14ac:dyDescent="0.35">
      <c r="B91" s="19" t="s">
        <v>119</v>
      </c>
      <c r="C91" s="29">
        <v>2023</v>
      </c>
    </row>
    <row r="93" spans="2:23" x14ac:dyDescent="0.35">
      <c r="B93" s="64" t="s">
        <v>207</v>
      </c>
      <c r="C93" s="99" t="s">
        <v>256</v>
      </c>
      <c r="D93" s="100" t="s">
        <v>257</v>
      </c>
      <c r="E93" s="100" t="s">
        <v>258</v>
      </c>
      <c r="F93" s="100" t="s">
        <v>259</v>
      </c>
      <c r="G93" s="100" t="s">
        <v>260</v>
      </c>
      <c r="H93" s="101" t="s">
        <v>261</v>
      </c>
    </row>
    <row r="94" spans="2:23" x14ac:dyDescent="0.35">
      <c r="B94" s="54" t="s">
        <v>120</v>
      </c>
      <c r="C94" s="102">
        <f t="shared" ref="C94:H94" si="6">((1+$C$89)/(1+$C$90))^(C93-$C$91)</f>
        <v>0.91407895886103552</v>
      </c>
      <c r="D94" s="103">
        <f t="shared" si="6"/>
        <v>0.87392782702321414</v>
      </c>
      <c r="E94" s="103">
        <f t="shared" si="6"/>
        <v>0.83554034303247471</v>
      </c>
      <c r="F94" s="103">
        <f t="shared" si="6"/>
        <v>0.79883903824506675</v>
      </c>
      <c r="G94" s="103">
        <f t="shared" si="6"/>
        <v>0.76374984684551694</v>
      </c>
      <c r="H94" s="104">
        <f t="shared" si="6"/>
        <v>0.73020195637660157</v>
      </c>
    </row>
    <row r="95" spans="2:23" x14ac:dyDescent="0.35">
      <c r="C95" s="15"/>
    </row>
    <row r="96" spans="2:23" x14ac:dyDescent="0.35">
      <c r="B96" s="1" t="s">
        <v>121</v>
      </c>
      <c r="C96" s="15"/>
    </row>
    <row r="97" spans="2:23" ht="43.5" x14ac:dyDescent="0.35">
      <c r="B97" s="64" t="s">
        <v>110</v>
      </c>
      <c r="C97" s="65" t="s">
        <v>329</v>
      </c>
      <c r="D97" s="65" t="s">
        <v>350</v>
      </c>
      <c r="E97" s="65" t="s">
        <v>351</v>
      </c>
      <c r="F97" s="65" t="s">
        <v>352</v>
      </c>
      <c r="G97" s="65" t="s">
        <v>353</v>
      </c>
      <c r="H97" s="65" t="s">
        <v>354</v>
      </c>
      <c r="I97" s="65" t="s">
        <v>355</v>
      </c>
      <c r="J97" s="92" t="s">
        <v>336</v>
      </c>
      <c r="K97" s="92" t="s">
        <v>356</v>
      </c>
      <c r="L97" s="92" t="s">
        <v>357</v>
      </c>
      <c r="M97" s="92" t="s">
        <v>358</v>
      </c>
      <c r="N97" s="92" t="s">
        <v>359</v>
      </c>
      <c r="O97" s="92" t="s">
        <v>360</v>
      </c>
      <c r="P97" s="92" t="s">
        <v>361</v>
      </c>
      <c r="Q97" s="93" t="s">
        <v>343</v>
      </c>
      <c r="R97" s="93" t="s">
        <v>362</v>
      </c>
      <c r="S97" s="93" t="s">
        <v>363</v>
      </c>
      <c r="T97" s="93" t="s">
        <v>364</v>
      </c>
      <c r="U97" s="93" t="s">
        <v>365</v>
      </c>
      <c r="V97" s="93" t="s">
        <v>366</v>
      </c>
      <c r="W97" s="94" t="s">
        <v>367</v>
      </c>
    </row>
    <row r="98" spans="2:23" x14ac:dyDescent="0.35">
      <c r="B98" s="62" t="s">
        <v>111</v>
      </c>
      <c r="C98" s="22" t="s">
        <v>81</v>
      </c>
      <c r="D98" s="28">
        <f>D76*C$94</f>
        <v>80.725208066784802</v>
      </c>
      <c r="E98" s="24">
        <f>E76*D$94</f>
        <v>129.98737051593375</v>
      </c>
      <c r="F98" s="24">
        <f>F76*E$94</f>
        <v>183.50844647489433</v>
      </c>
      <c r="G98" s="24">
        <f>G76*F$94</f>
        <v>0</v>
      </c>
      <c r="H98" s="24">
        <f>H76*G$94</f>
        <v>0</v>
      </c>
      <c r="I98" s="24">
        <f>I76*H$94</f>
        <v>0</v>
      </c>
      <c r="J98" s="22" t="s">
        <v>83</v>
      </c>
      <c r="K98" s="13">
        <f>K76*C$94</f>
        <v>5.4584378841553747</v>
      </c>
      <c r="L98" s="13">
        <f>L76*D$94</f>
        <v>39.847063859659443</v>
      </c>
      <c r="M98" s="13">
        <f>M76*E$94</f>
        <v>0</v>
      </c>
      <c r="N98" s="13">
        <f>N76*F$94</f>
        <v>0</v>
      </c>
      <c r="O98" s="13">
        <f>O76*G$94</f>
        <v>0</v>
      </c>
      <c r="P98" s="13">
        <f>P76*H$94</f>
        <v>0</v>
      </c>
      <c r="Q98" s="13" t="s">
        <v>84</v>
      </c>
      <c r="R98" s="13">
        <f>R76*C$94</f>
        <v>5.6392556396787946E-2</v>
      </c>
      <c r="S98" s="13">
        <f>S76*D$94</f>
        <v>7.3950086745511179E-2</v>
      </c>
      <c r="T98" s="13">
        <f>T76*E$94</f>
        <v>6.546486181020611E-2</v>
      </c>
      <c r="U98" s="13">
        <f>U76*F$94</f>
        <v>6.353008303270595E-2</v>
      </c>
      <c r="V98" s="13">
        <f>V76*G$94</f>
        <v>6.2909838492509779E-2</v>
      </c>
      <c r="W98" s="79">
        <f>W76*H$94</f>
        <v>5.6024042365143627E-2</v>
      </c>
    </row>
    <row r="99" spans="2:23" x14ac:dyDescent="0.35">
      <c r="B99" s="62" t="s">
        <v>111</v>
      </c>
      <c r="C99" s="22" t="s">
        <v>85</v>
      </c>
      <c r="D99" s="24">
        <f>D77*C$94</f>
        <v>111.65411929654923</v>
      </c>
      <c r="E99" s="24">
        <f>E77*D$94</f>
        <v>108.82341016422782</v>
      </c>
      <c r="F99" s="24">
        <f>F77*E$94</f>
        <v>285.53677827909877</v>
      </c>
      <c r="G99" s="24">
        <f>G77*F$94</f>
        <v>0</v>
      </c>
      <c r="H99" s="24">
        <f>H77*G$94</f>
        <v>0</v>
      </c>
      <c r="I99" s="24">
        <f>I77*H$94</f>
        <v>0</v>
      </c>
      <c r="J99" s="22" t="s">
        <v>86</v>
      </c>
      <c r="K99" s="13">
        <f>K77*C$94</f>
        <v>0</v>
      </c>
      <c r="L99" s="13">
        <f>L77*D$94</f>
        <v>0</v>
      </c>
      <c r="M99" s="13">
        <f>M77*E$94</f>
        <v>0</v>
      </c>
      <c r="N99" s="13">
        <f>N77*F$94</f>
        <v>5.8037442607979918E-2</v>
      </c>
      <c r="O99" s="13">
        <f>O77*G$94</f>
        <v>8.6405244838962734</v>
      </c>
      <c r="P99" s="13">
        <f>P77*H$94</f>
        <v>0.25285694579000445</v>
      </c>
      <c r="Q99" s="13"/>
      <c r="R99" s="13"/>
      <c r="S99" s="13"/>
      <c r="T99" s="13"/>
      <c r="U99" s="13"/>
      <c r="V99" s="13"/>
      <c r="W99" s="79"/>
    </row>
    <row r="100" spans="2:23" x14ac:dyDescent="0.35">
      <c r="B100" s="62" t="s">
        <v>111</v>
      </c>
      <c r="C100" s="22" t="s">
        <v>87</v>
      </c>
      <c r="D100" s="24">
        <f>D78*C$94</f>
        <v>64.250682021905675</v>
      </c>
      <c r="E100" s="24">
        <f>E78*D$94</f>
        <v>91.248127888791302</v>
      </c>
      <c r="F100" s="24">
        <f>F78*E$94</f>
        <v>46.044831301213627</v>
      </c>
      <c r="G100" s="24">
        <f>G78*F$94</f>
        <v>281.80490649653098</v>
      </c>
      <c r="H100" s="24">
        <f>H78*G$94</f>
        <v>0</v>
      </c>
      <c r="I100" s="24">
        <f>I78*H$94</f>
        <v>0</v>
      </c>
      <c r="J100" s="22" t="s">
        <v>88</v>
      </c>
      <c r="K100" s="13">
        <f>K78*C$94</f>
        <v>3.8092308089056934</v>
      </c>
      <c r="L100" s="13">
        <f>L78*D$94</f>
        <v>2.2219387654489235</v>
      </c>
      <c r="M100" s="13">
        <f>M78*E$94</f>
        <v>0.63753948862065779</v>
      </c>
      <c r="N100" s="13">
        <f>N78*F$94</f>
        <v>0.68440937753120223</v>
      </c>
      <c r="O100" s="13">
        <f>O78*G$94</f>
        <v>1.6564654279291164</v>
      </c>
      <c r="P100" s="13">
        <f>P78*H$94</f>
        <v>0</v>
      </c>
      <c r="Q100" s="13"/>
      <c r="R100" s="13"/>
      <c r="S100" s="13"/>
      <c r="T100" s="13"/>
      <c r="U100" s="13"/>
      <c r="V100" s="13"/>
      <c r="W100" s="79"/>
    </row>
    <row r="101" spans="2:23" x14ac:dyDescent="0.35">
      <c r="B101" s="62" t="s">
        <v>111</v>
      </c>
      <c r="C101" s="22" t="s">
        <v>89</v>
      </c>
      <c r="D101" s="24">
        <f>D79*C$94</f>
        <v>39.396906006401437</v>
      </c>
      <c r="E101" s="24">
        <f>E79*D$94</f>
        <v>47.169235406405996</v>
      </c>
      <c r="F101" s="24">
        <f>F79*E$94</f>
        <v>0</v>
      </c>
      <c r="G101" s="24">
        <f>G79*F$94</f>
        <v>41.004267576190927</v>
      </c>
      <c r="H101" s="24">
        <f>H79*G$94</f>
        <v>264.6618637640766</v>
      </c>
      <c r="I101" s="24">
        <f>I79*H$94</f>
        <v>92.940533121999877</v>
      </c>
      <c r="J101" s="22" t="s">
        <v>90</v>
      </c>
      <c r="K101" s="13">
        <f>K79*C$94</f>
        <v>0.55297473604177416</v>
      </c>
      <c r="L101" s="13">
        <f>L79*D$94</f>
        <v>2.8876770465580388</v>
      </c>
      <c r="M101" s="13">
        <f>M79*E$94</f>
        <v>0</v>
      </c>
      <c r="N101" s="13">
        <f>N79*F$94</f>
        <v>0.96716979007953974</v>
      </c>
      <c r="O101" s="13">
        <f>O79*G$94</f>
        <v>3.2275068167369763</v>
      </c>
      <c r="P101" s="13">
        <f>P79*H$94</f>
        <v>8.702823094936468</v>
      </c>
      <c r="Q101" s="13"/>
      <c r="R101" s="13"/>
      <c r="S101" s="13"/>
      <c r="T101" s="13"/>
      <c r="U101" s="13"/>
      <c r="V101" s="13"/>
      <c r="W101" s="79"/>
    </row>
    <row r="102" spans="2:23" x14ac:dyDescent="0.35">
      <c r="B102" s="62" t="s">
        <v>111</v>
      </c>
      <c r="C102" s="22" t="s">
        <v>91</v>
      </c>
      <c r="D102" s="24">
        <f>D80*C$94</f>
        <v>7.651142037310148</v>
      </c>
      <c r="E102" s="24">
        <f>E80*D$94</f>
        <v>13.728418981103614</v>
      </c>
      <c r="F102" s="24">
        <f>F80*E$94</f>
        <v>0</v>
      </c>
      <c r="G102" s="24">
        <f>G80*F$94</f>
        <v>0</v>
      </c>
      <c r="H102" s="24">
        <f>H80*G$94</f>
        <v>0</v>
      </c>
      <c r="I102" s="24">
        <f>I80*H$94</f>
        <v>109.85565362405247</v>
      </c>
      <c r="J102" s="22" t="s">
        <v>92</v>
      </c>
      <c r="K102" s="13">
        <f>K80*C$94</f>
        <v>0.51080339370380889</v>
      </c>
      <c r="L102" s="13">
        <f>L80*D$94</f>
        <v>2.7273727538504884E-2</v>
      </c>
      <c r="M102" s="13">
        <f>M80*E$94</f>
        <v>1.1262557330435348</v>
      </c>
      <c r="N102" s="13">
        <f>N80*F$94</f>
        <v>4.489766823885196</v>
      </c>
      <c r="O102" s="13">
        <f>O80*G$94</f>
        <v>2.863180149380022</v>
      </c>
      <c r="P102" s="13">
        <f>P80*H$94</f>
        <v>0.37013206645780244</v>
      </c>
      <c r="Q102" s="13"/>
      <c r="R102" s="13"/>
      <c r="S102" s="13"/>
      <c r="T102" s="13"/>
      <c r="U102" s="13"/>
      <c r="V102" s="13"/>
      <c r="W102" s="79"/>
    </row>
    <row r="103" spans="2:23" x14ac:dyDescent="0.35">
      <c r="B103" s="62" t="s">
        <v>111</v>
      </c>
      <c r="C103" s="22" t="s">
        <v>93</v>
      </c>
      <c r="D103" s="24">
        <f>D81*C$94</f>
        <v>1.0266667455573815</v>
      </c>
      <c r="E103" s="24">
        <f>E81*D$94</f>
        <v>3.401001494095452</v>
      </c>
      <c r="F103" s="24">
        <f>F81*E$94</f>
        <v>0</v>
      </c>
      <c r="G103" s="24">
        <f>G81*F$94</f>
        <v>0</v>
      </c>
      <c r="H103" s="24">
        <f>H81*G$94</f>
        <v>0</v>
      </c>
      <c r="I103" s="24">
        <f>I81*H$94</f>
        <v>0</v>
      </c>
      <c r="J103" s="22" t="s">
        <v>94</v>
      </c>
      <c r="K103" s="13">
        <f>K81*C$94</f>
        <v>3.9937006036259244</v>
      </c>
      <c r="L103" s="13">
        <f>L81*D$94</f>
        <v>1.4624610308617494</v>
      </c>
      <c r="M103" s="13">
        <f>M81*E$94</f>
        <v>1.4344298510457396</v>
      </c>
      <c r="N103" s="13">
        <f>N81*F$94</f>
        <v>0</v>
      </c>
      <c r="O103" s="13">
        <f>O81*G$94</f>
        <v>4.8099988909522562</v>
      </c>
      <c r="P103" s="13">
        <f>P81*H$94</f>
        <v>0.22045936637167271</v>
      </c>
      <c r="Q103" s="13"/>
      <c r="R103" s="13"/>
      <c r="S103" s="13"/>
      <c r="T103" s="13"/>
      <c r="U103" s="13"/>
      <c r="V103" s="13"/>
      <c r="W103" s="79"/>
    </row>
    <row r="104" spans="2:23" x14ac:dyDescent="0.35">
      <c r="B104" s="62" t="s">
        <v>111</v>
      </c>
      <c r="C104" s="22" t="s">
        <v>95</v>
      </c>
      <c r="D104" s="24">
        <f>D82*C$94</f>
        <v>0.51968064972828543</v>
      </c>
      <c r="E104" s="24">
        <f>E82*D$94</f>
        <v>10.576439194029492</v>
      </c>
      <c r="F104" s="24">
        <f>F82*E$94</f>
        <v>0</v>
      </c>
      <c r="G104" s="24">
        <f>G82*F$94</f>
        <v>0</v>
      </c>
      <c r="H104" s="24">
        <f>H82*G$94</f>
        <v>0</v>
      </c>
      <c r="I104" s="24">
        <f>I82*H$94</f>
        <v>0</v>
      </c>
      <c r="J104" s="22" t="s">
        <v>96</v>
      </c>
      <c r="K104" s="13">
        <f>K82*C$94</f>
        <v>0.74802742068307904</v>
      </c>
      <c r="L104" s="13">
        <f>L82*D$94</f>
        <v>3.0906889194914084</v>
      </c>
      <c r="M104" s="13">
        <f>M82*E$94</f>
        <v>2.6788881594901843</v>
      </c>
      <c r="N104" s="13">
        <f>N82*F$94</f>
        <v>0.36197138514766425</v>
      </c>
      <c r="O104" s="13">
        <f>O82*G$94</f>
        <v>0.15618694003319605</v>
      </c>
      <c r="P104" s="13">
        <f>P82*H$94</f>
        <v>1.431369918401739</v>
      </c>
      <c r="Q104" s="13"/>
      <c r="R104" s="13"/>
      <c r="S104" s="13"/>
      <c r="T104" s="13"/>
      <c r="U104" s="13"/>
      <c r="V104" s="13"/>
      <c r="W104" s="79"/>
    </row>
    <row r="105" spans="2:23" x14ac:dyDescent="0.35">
      <c r="B105" s="62" t="s">
        <v>111</v>
      </c>
      <c r="C105" s="22" t="s">
        <v>97</v>
      </c>
      <c r="D105" s="24">
        <f>D83*C$94</f>
        <v>4.9677317670316539</v>
      </c>
      <c r="E105" s="24">
        <f>E83*D$94</f>
        <v>2.2465545043246897</v>
      </c>
      <c r="F105" s="24">
        <f>F83*E$94</f>
        <v>0</v>
      </c>
      <c r="G105" s="24">
        <f>G83*F$94</f>
        <v>0</v>
      </c>
      <c r="H105" s="24">
        <f>H83*G$94</f>
        <v>0</v>
      </c>
      <c r="I105" s="24">
        <f>I83*H$94</f>
        <v>0</v>
      </c>
      <c r="J105" s="22" t="s">
        <v>98</v>
      </c>
      <c r="K105" s="13">
        <f>K83*C$94</f>
        <v>0.95522007032907907</v>
      </c>
      <c r="L105" s="13">
        <f>L83*D$94</f>
        <v>1.3437722161974659</v>
      </c>
      <c r="M105" s="13">
        <f>M83*E$94</f>
        <v>1.7678116493075626</v>
      </c>
      <c r="N105" s="13">
        <f>N83*F$94</f>
        <v>1.9667693416551333</v>
      </c>
      <c r="O105" s="13">
        <f>O83*G$94</f>
        <v>0.98348687731165096</v>
      </c>
      <c r="P105" s="13">
        <f>P83*H$94</f>
        <v>0.53123987874939493</v>
      </c>
      <c r="Q105" s="13"/>
      <c r="R105" s="13"/>
      <c r="S105" s="13"/>
      <c r="T105" s="13"/>
      <c r="U105" s="13"/>
      <c r="V105" s="13"/>
      <c r="W105" s="79"/>
    </row>
    <row r="106" spans="2:23" x14ac:dyDescent="0.35">
      <c r="B106" s="62" t="s">
        <v>111</v>
      </c>
      <c r="C106" s="22" t="s">
        <v>99</v>
      </c>
      <c r="D106" s="24">
        <f>D84*C$94</f>
        <v>0.69635881190911886</v>
      </c>
      <c r="E106" s="24">
        <f>E84*D$94</f>
        <v>1.3271894160628042</v>
      </c>
      <c r="F106" s="24">
        <f>F84*E$94</f>
        <v>0</v>
      </c>
      <c r="G106" s="24">
        <f>G84*F$94</f>
        <v>0</v>
      </c>
      <c r="H106" s="24">
        <f>H84*G$94</f>
        <v>0</v>
      </c>
      <c r="I106" s="24">
        <f>I84*H$94</f>
        <v>0</v>
      </c>
      <c r="J106" s="22" t="s">
        <v>100</v>
      </c>
      <c r="K106" s="13">
        <f>K84*C$94</f>
        <v>0.86477918094950113</v>
      </c>
      <c r="L106" s="13">
        <f>L84*D$94</f>
        <v>1.3582817541409236</v>
      </c>
      <c r="M106" s="13">
        <f>M84*E$94</f>
        <v>0.97245657375325589</v>
      </c>
      <c r="N106" s="13">
        <f>N84*F$94</f>
        <v>0.38186467083892656</v>
      </c>
      <c r="O106" s="13">
        <f>O84*G$94</f>
        <v>0.58537957858436485</v>
      </c>
      <c r="P106" s="13">
        <f>P84*H$94</f>
        <v>0.28210759289416598</v>
      </c>
      <c r="Q106" s="13"/>
      <c r="R106" s="13"/>
      <c r="S106" s="13"/>
      <c r="T106" s="13"/>
      <c r="U106" s="13"/>
      <c r="V106" s="13"/>
      <c r="W106" s="79"/>
    </row>
    <row r="107" spans="2:23" x14ac:dyDescent="0.35">
      <c r="B107" s="60" t="s">
        <v>111</v>
      </c>
      <c r="C107" s="67" t="s">
        <v>101</v>
      </c>
      <c r="D107" s="117">
        <f>D85*C$94</f>
        <v>1.8268361623480882E-2</v>
      </c>
      <c r="E107" s="117">
        <f>E85*D$94</f>
        <v>0</v>
      </c>
      <c r="F107" s="117">
        <f>F85*E$94</f>
        <v>0</v>
      </c>
      <c r="G107" s="117">
        <f>G85*F$94</f>
        <v>0</v>
      </c>
      <c r="H107" s="117">
        <f>H85*G$94</f>
        <v>0</v>
      </c>
      <c r="I107" s="117">
        <f>I85*H$94</f>
        <v>0</v>
      </c>
      <c r="J107" s="67" t="s">
        <v>102</v>
      </c>
      <c r="K107" s="86">
        <f>K85*C$94</f>
        <v>0.45650293202856607</v>
      </c>
      <c r="L107" s="86">
        <f>L85*D$94</f>
        <v>0.47172467616821828</v>
      </c>
      <c r="M107" s="86">
        <f>M85*E$94</f>
        <v>0.56956101086680999</v>
      </c>
      <c r="N107" s="86">
        <f>N85*F$94</f>
        <v>0.95423668771959647</v>
      </c>
      <c r="O107" s="86">
        <f>O85*G$94</f>
        <v>0.53233544429736224</v>
      </c>
      <c r="P107" s="86">
        <f>P85*H$94</f>
        <v>0.89660018033821098</v>
      </c>
      <c r="Q107" s="86"/>
      <c r="R107" s="86"/>
      <c r="S107" s="86"/>
      <c r="T107" s="86"/>
      <c r="U107" s="86"/>
      <c r="V107" s="86"/>
      <c r="W107" s="118"/>
    </row>
    <row r="108" spans="2:23" x14ac:dyDescent="0.35">
      <c r="D108" s="17"/>
      <c r="E108" s="17"/>
      <c r="F108" s="17"/>
      <c r="G108" s="17"/>
      <c r="H108" s="17"/>
      <c r="I108" s="17"/>
    </row>
    <row r="109" spans="2:23" x14ac:dyDescent="0.35">
      <c r="D109" s="17"/>
      <c r="E109" s="17"/>
      <c r="F109" s="17"/>
      <c r="G109" s="17"/>
      <c r="H109" s="17"/>
      <c r="I109" s="17"/>
    </row>
    <row r="110" spans="2:23" s="1" customFormat="1" ht="43.5" x14ac:dyDescent="0.35">
      <c r="B110" s="64" t="s">
        <v>110</v>
      </c>
      <c r="C110" s="65" t="s">
        <v>215</v>
      </c>
      <c r="D110" s="105" t="s">
        <v>373</v>
      </c>
      <c r="E110" s="106" t="s">
        <v>372</v>
      </c>
      <c r="F110" s="106" t="s">
        <v>371</v>
      </c>
      <c r="G110" s="106" t="s">
        <v>370</v>
      </c>
      <c r="H110" s="106" t="s">
        <v>369</v>
      </c>
      <c r="I110" s="106" t="s">
        <v>368</v>
      </c>
      <c r="J110" s="92" t="s">
        <v>231</v>
      </c>
      <c r="K110" s="107" t="s">
        <v>379</v>
      </c>
      <c r="L110" s="108" t="s">
        <v>378</v>
      </c>
      <c r="M110" s="108" t="s">
        <v>377</v>
      </c>
      <c r="N110" s="108" t="s">
        <v>376</v>
      </c>
      <c r="O110" s="108" t="s">
        <v>375</v>
      </c>
      <c r="P110" s="108" t="s">
        <v>374</v>
      </c>
      <c r="Q110" s="109" t="s">
        <v>247</v>
      </c>
      <c r="R110" s="110" t="s">
        <v>380</v>
      </c>
      <c r="S110" s="111" t="s">
        <v>381</v>
      </c>
      <c r="T110" s="111" t="s">
        <v>382</v>
      </c>
      <c r="U110" s="111" t="s">
        <v>383</v>
      </c>
      <c r="V110" s="111" t="s">
        <v>384</v>
      </c>
      <c r="W110" s="112" t="s">
        <v>385</v>
      </c>
    </row>
    <row r="111" spans="2:23" x14ac:dyDescent="0.35">
      <c r="B111" s="62" t="s">
        <v>111</v>
      </c>
      <c r="C111" s="22" t="s">
        <v>81</v>
      </c>
      <c r="D111" s="13">
        <v>1850.9560387000499</v>
      </c>
      <c r="E111" s="13">
        <v>2924.3856335835799</v>
      </c>
      <c r="F111" s="13">
        <v>4049.4720593526599</v>
      </c>
      <c r="G111" s="13">
        <v>0</v>
      </c>
      <c r="H111" s="13">
        <v>0</v>
      </c>
      <c r="I111" s="13">
        <v>0</v>
      </c>
      <c r="J111" s="13" t="s">
        <v>83</v>
      </c>
      <c r="K111" s="13">
        <v>116.185138393922</v>
      </c>
      <c r="L111" s="13">
        <v>848.36720961498304</v>
      </c>
      <c r="M111" s="13">
        <v>0</v>
      </c>
      <c r="N111" s="13">
        <v>0</v>
      </c>
      <c r="O111" s="13">
        <v>0</v>
      </c>
      <c r="P111" s="13">
        <v>0</v>
      </c>
      <c r="Q111" s="13" t="s">
        <v>84</v>
      </c>
      <c r="R111" s="13">
        <v>1.1749452451083</v>
      </c>
      <c r="S111" s="13">
        <v>1.54075836154031</v>
      </c>
      <c r="T111" s="13">
        <v>1.35818095219906</v>
      </c>
      <c r="U111" s="13">
        <v>1.31216686836205</v>
      </c>
      <c r="V111" s="13">
        <v>1.29327251952656</v>
      </c>
      <c r="W111" s="79">
        <v>1.14605070061005</v>
      </c>
    </row>
    <row r="112" spans="2:23" x14ac:dyDescent="0.35">
      <c r="B112" s="62" t="s">
        <v>111</v>
      </c>
      <c r="C112" s="22" t="s">
        <v>85</v>
      </c>
      <c r="D112" s="13">
        <v>2553.7061511581901</v>
      </c>
      <c r="E112" s="13">
        <v>2442.2248870909998</v>
      </c>
      <c r="F112" s="13">
        <v>6285.69522334871</v>
      </c>
      <c r="G112" s="13">
        <v>0</v>
      </c>
      <c r="H112" s="13">
        <v>0</v>
      </c>
      <c r="I112" s="13">
        <v>0</v>
      </c>
      <c r="J112" s="13" t="s">
        <v>86</v>
      </c>
      <c r="K112" s="13">
        <v>0</v>
      </c>
      <c r="L112" s="13">
        <v>0</v>
      </c>
      <c r="M112" s="13">
        <v>0</v>
      </c>
      <c r="N112" s="13">
        <v>1.22681102736321</v>
      </c>
      <c r="O112" s="13">
        <v>181.76473158593299</v>
      </c>
      <c r="P112" s="13">
        <v>5.2716388112632098</v>
      </c>
      <c r="Q112" s="13"/>
      <c r="R112" s="13"/>
      <c r="S112" s="13"/>
      <c r="T112" s="13"/>
      <c r="U112" s="13"/>
      <c r="V112" s="13"/>
      <c r="W112" s="79"/>
    </row>
    <row r="113" spans="2:23" x14ac:dyDescent="0.35">
      <c r="B113" s="62" t="s">
        <v>111</v>
      </c>
      <c r="C113" s="22" t="s">
        <v>87</v>
      </c>
      <c r="D113" s="13">
        <v>1486.7317681463801</v>
      </c>
      <c r="E113" s="13">
        <v>2076.1589883341298</v>
      </c>
      <c r="F113" s="13">
        <v>1029.8541638056499</v>
      </c>
      <c r="G113" s="13">
        <v>6193.8239601075202</v>
      </c>
      <c r="H113" s="13">
        <v>0</v>
      </c>
      <c r="I113" s="13">
        <v>0</v>
      </c>
      <c r="J113" s="13" t="s">
        <v>88</v>
      </c>
      <c r="K113" s="13">
        <v>82.360163416892505</v>
      </c>
      <c r="L113" s="13">
        <v>48.044730045853498</v>
      </c>
      <c r="M113" s="13">
        <v>13.7257631658038</v>
      </c>
      <c r="N113" s="13">
        <v>14.6693983031488</v>
      </c>
      <c r="O113" s="13">
        <v>35.335422218750402</v>
      </c>
      <c r="P113" s="13">
        <v>0</v>
      </c>
      <c r="Q113" s="13"/>
      <c r="R113" s="13"/>
      <c r="S113" s="13"/>
      <c r="T113" s="13"/>
      <c r="U113" s="13"/>
      <c r="V113" s="13"/>
      <c r="W113" s="79"/>
    </row>
    <row r="114" spans="2:23" x14ac:dyDescent="0.35">
      <c r="B114" s="62" t="s">
        <v>111</v>
      </c>
      <c r="C114" s="22" t="s">
        <v>89</v>
      </c>
      <c r="D114" s="13">
        <v>912.68983827515899</v>
      </c>
      <c r="E114" s="13">
        <v>1072.5881597140201</v>
      </c>
      <c r="F114" s="13">
        <v>0</v>
      </c>
      <c r="G114" s="13">
        <v>897.51372436331405</v>
      </c>
      <c r="H114" s="13">
        <v>5680.4435246173098</v>
      </c>
      <c r="I114" s="13">
        <v>1955.16191666954</v>
      </c>
      <c r="J114" s="13" t="s">
        <v>90</v>
      </c>
      <c r="K114" s="13">
        <v>11.737549362209601</v>
      </c>
      <c r="L114" s="13">
        <v>61.313467719334596</v>
      </c>
      <c r="M114" s="13">
        <v>0</v>
      </c>
      <c r="N114" s="13">
        <v>20.367837361653699</v>
      </c>
      <c r="O114" s="13">
        <v>67.664747644689001</v>
      </c>
      <c r="P114" s="13">
        <v>180.54257029916701</v>
      </c>
      <c r="Q114" s="13"/>
      <c r="R114" s="13"/>
      <c r="S114" s="13"/>
      <c r="T114" s="13"/>
      <c r="U114" s="13"/>
      <c r="V114" s="13"/>
      <c r="W114" s="79"/>
    </row>
    <row r="115" spans="2:23" x14ac:dyDescent="0.35">
      <c r="B115" s="62" t="s">
        <v>111</v>
      </c>
      <c r="C115" s="22" t="s">
        <v>91</v>
      </c>
      <c r="D115" s="13">
        <v>177.63289042497701</v>
      </c>
      <c r="E115" s="13">
        <v>312.940770858409</v>
      </c>
      <c r="F115" s="13">
        <v>0</v>
      </c>
      <c r="G115" s="13">
        <v>0</v>
      </c>
      <c r="H115" s="13">
        <v>0</v>
      </c>
      <c r="I115" s="13">
        <v>2319.6524612131002</v>
      </c>
      <c r="J115" s="13" t="s">
        <v>92</v>
      </c>
      <c r="K115" s="13">
        <v>11.0276089452804</v>
      </c>
      <c r="L115" s="13">
        <v>0.58882658103263896</v>
      </c>
      <c r="M115" s="13">
        <v>24.209937365285001</v>
      </c>
      <c r="N115" s="13">
        <v>96.098537894307995</v>
      </c>
      <c r="O115" s="13">
        <v>60.9919376637678</v>
      </c>
      <c r="P115" s="13">
        <v>7.8171271087324001</v>
      </c>
      <c r="Q115" s="13"/>
      <c r="R115" s="13"/>
      <c r="S115" s="13"/>
      <c r="T115" s="13"/>
      <c r="U115" s="13"/>
      <c r="V115" s="13"/>
      <c r="W115" s="79"/>
    </row>
    <row r="116" spans="2:23" x14ac:dyDescent="0.35">
      <c r="B116" s="62" t="s">
        <v>111</v>
      </c>
      <c r="C116" s="22" t="s">
        <v>93</v>
      </c>
      <c r="D116" s="13">
        <v>23.780487389942898</v>
      </c>
      <c r="E116" s="13">
        <v>77.297972978947399</v>
      </c>
      <c r="F116" s="13">
        <v>0</v>
      </c>
      <c r="G116" s="13">
        <v>0</v>
      </c>
      <c r="H116" s="13">
        <v>0</v>
      </c>
      <c r="I116" s="13">
        <v>0</v>
      </c>
      <c r="J116" s="13" t="s">
        <v>94</v>
      </c>
      <c r="K116" s="13">
        <v>85.466198366035897</v>
      </c>
      <c r="L116" s="13">
        <v>31.291104334353399</v>
      </c>
      <c r="M116" s="13">
        <v>30.5518875059614</v>
      </c>
      <c r="N116" s="13">
        <v>0</v>
      </c>
      <c r="O116" s="13">
        <v>101.490569838829</v>
      </c>
      <c r="P116" s="13">
        <v>4.6146096219397901</v>
      </c>
      <c r="Q116" s="13"/>
      <c r="R116" s="13"/>
      <c r="S116" s="13"/>
      <c r="T116" s="13"/>
      <c r="U116" s="13"/>
      <c r="V116" s="13"/>
      <c r="W116" s="79"/>
    </row>
    <row r="117" spans="2:23" x14ac:dyDescent="0.35">
      <c r="B117" s="62" t="s">
        <v>111</v>
      </c>
      <c r="C117" s="22" t="s">
        <v>95</v>
      </c>
      <c r="D117" s="13">
        <v>12.0121977110933</v>
      </c>
      <c r="E117" s="13">
        <v>240.399278212588</v>
      </c>
      <c r="F117" s="13">
        <v>0</v>
      </c>
      <c r="G117" s="13">
        <v>0</v>
      </c>
      <c r="H117" s="13">
        <v>0</v>
      </c>
      <c r="I117" s="13">
        <v>0</v>
      </c>
      <c r="J117" s="13" t="s">
        <v>96</v>
      </c>
      <c r="K117" s="13">
        <v>15.8090285350141</v>
      </c>
      <c r="L117" s="13">
        <v>65.303988599162594</v>
      </c>
      <c r="M117" s="13">
        <v>56.343629755614899</v>
      </c>
      <c r="N117" s="13">
        <v>7.5800107977531903</v>
      </c>
      <c r="O117" s="13">
        <v>3.2542741607671402</v>
      </c>
      <c r="P117" s="13">
        <v>29.6028288761736</v>
      </c>
      <c r="Q117" s="13"/>
      <c r="R117" s="13"/>
      <c r="S117" s="13"/>
      <c r="T117" s="13"/>
      <c r="U117" s="13"/>
      <c r="V117" s="13"/>
      <c r="W117" s="79"/>
    </row>
    <row r="118" spans="2:23" x14ac:dyDescent="0.35">
      <c r="B118" s="62" t="s">
        <v>111</v>
      </c>
      <c r="C118" s="22" t="s">
        <v>97</v>
      </c>
      <c r="D118" s="13">
        <v>114.470877438103</v>
      </c>
      <c r="E118" s="13">
        <v>50.9815485038364</v>
      </c>
      <c r="F118" s="13">
        <v>0</v>
      </c>
      <c r="G118" s="13">
        <v>0</v>
      </c>
      <c r="H118" s="13">
        <v>0</v>
      </c>
      <c r="I118" s="13">
        <v>0</v>
      </c>
      <c r="J118" s="13" t="s">
        <v>98</v>
      </c>
      <c r="K118" s="13">
        <v>20.298359509008598</v>
      </c>
      <c r="L118" s="13">
        <v>28.5547499072675</v>
      </c>
      <c r="M118" s="13">
        <v>37.400846954472897</v>
      </c>
      <c r="N118" s="13">
        <v>41.432429657904201</v>
      </c>
      <c r="O118" s="13">
        <v>20.618792247958499</v>
      </c>
      <c r="P118" s="13">
        <v>11.0413748385615</v>
      </c>
      <c r="Q118" s="13"/>
      <c r="R118" s="13"/>
      <c r="S118" s="13"/>
      <c r="T118" s="13"/>
      <c r="U118" s="13"/>
      <c r="V118" s="13"/>
      <c r="W118" s="79"/>
    </row>
    <row r="119" spans="2:23" x14ac:dyDescent="0.35">
      <c r="B119" s="62" t="s">
        <v>111</v>
      </c>
      <c r="C119" s="22" t="s">
        <v>99</v>
      </c>
      <c r="D119" s="13">
        <v>15.9814915138183</v>
      </c>
      <c r="E119" s="13">
        <v>30.0624520708045</v>
      </c>
      <c r="F119" s="13">
        <v>0</v>
      </c>
      <c r="G119" s="13">
        <v>0</v>
      </c>
      <c r="H119" s="13">
        <v>0</v>
      </c>
      <c r="I119" s="13">
        <v>0</v>
      </c>
      <c r="J119" s="13" t="s">
        <v>100</v>
      </c>
      <c r="K119" s="13">
        <v>18.5131217713155</v>
      </c>
      <c r="L119" s="13">
        <v>29.0717630786169</v>
      </c>
      <c r="M119" s="13">
        <v>20.7187782241025</v>
      </c>
      <c r="N119" s="13">
        <v>8.0997253370139095</v>
      </c>
      <c r="O119" s="13">
        <v>12.3543340431112</v>
      </c>
      <c r="P119" s="13">
        <v>5.9081346766368696</v>
      </c>
      <c r="Q119" s="13"/>
      <c r="R119" s="13"/>
      <c r="S119" s="13"/>
      <c r="T119" s="13"/>
      <c r="U119" s="13"/>
      <c r="V119" s="13"/>
      <c r="W119" s="79"/>
    </row>
    <row r="120" spans="2:23" x14ac:dyDescent="0.35">
      <c r="B120" s="62" t="s">
        <v>111</v>
      </c>
      <c r="C120" s="22" t="s">
        <v>101</v>
      </c>
      <c r="D120" s="13">
        <v>0.41454002410056701</v>
      </c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 t="s">
        <v>102</v>
      </c>
      <c r="K120" s="13">
        <v>9.3638391242902692</v>
      </c>
      <c r="L120" s="13">
        <v>9.67587630148752</v>
      </c>
      <c r="M120" s="13">
        <v>11.631307332556601</v>
      </c>
      <c r="N120" s="13">
        <v>19.399995465843901</v>
      </c>
      <c r="O120" s="13">
        <v>10.770252095567299</v>
      </c>
      <c r="P120" s="13">
        <v>17.979165610834698</v>
      </c>
      <c r="Q120" s="13"/>
      <c r="R120" s="13"/>
      <c r="S120" s="13"/>
      <c r="T120" s="13"/>
      <c r="U120" s="13"/>
      <c r="V120" s="13"/>
      <c r="W120" s="79"/>
    </row>
    <row r="121" spans="2:23" x14ac:dyDescent="0.35">
      <c r="B121" s="54"/>
      <c r="C121" s="113" t="s">
        <v>122</v>
      </c>
      <c r="D121" s="114">
        <f t="shared" ref="D121:I121" si="7">SUM(D111:D120)</f>
        <v>7148.3762807818139</v>
      </c>
      <c r="E121" s="114">
        <f t="shared" si="7"/>
        <v>9227.0396913473141</v>
      </c>
      <c r="F121" s="114">
        <f t="shared" si="7"/>
        <v>11365.02144650702</v>
      </c>
      <c r="G121" s="114">
        <f t="shared" si="7"/>
        <v>7091.3376844708346</v>
      </c>
      <c r="H121" s="114">
        <f t="shared" si="7"/>
        <v>5680.4435246173098</v>
      </c>
      <c r="I121" s="114">
        <f t="shared" si="7"/>
        <v>4274.8143778826397</v>
      </c>
      <c r="J121" s="115"/>
      <c r="K121" s="114">
        <f t="shared" ref="K121:P121" si="8">SUM(K111:K120)</f>
        <v>370.76100742396892</v>
      </c>
      <c r="L121" s="114">
        <f t="shared" si="8"/>
        <v>1122.2117161820915</v>
      </c>
      <c r="M121" s="114">
        <f t="shared" si="8"/>
        <v>194.58215030379708</v>
      </c>
      <c r="N121" s="114">
        <f t="shared" si="8"/>
        <v>208.87474584498892</v>
      </c>
      <c r="O121" s="114">
        <f t="shared" si="8"/>
        <v>494.24506149937332</v>
      </c>
      <c r="P121" s="114">
        <f t="shared" si="8"/>
        <v>262.77744984330906</v>
      </c>
      <c r="Q121" s="115"/>
      <c r="R121" s="114">
        <f t="shared" ref="R121:W121" si="9">SUM(R111:R120)</f>
        <v>1.1749452451083</v>
      </c>
      <c r="S121" s="114">
        <f t="shared" si="9"/>
        <v>1.54075836154031</v>
      </c>
      <c r="T121" s="114">
        <f t="shared" si="9"/>
        <v>1.35818095219906</v>
      </c>
      <c r="U121" s="114">
        <f t="shared" si="9"/>
        <v>1.31216686836205</v>
      </c>
      <c r="V121" s="114">
        <f t="shared" si="9"/>
        <v>1.29327251952656</v>
      </c>
      <c r="W121" s="116">
        <f t="shared" si="9"/>
        <v>1.14605070061005</v>
      </c>
    </row>
    <row r="122" spans="2:23" x14ac:dyDescent="0.35">
      <c r="D122" s="18"/>
      <c r="E122" s="17"/>
      <c r="F122" s="17"/>
      <c r="G122" s="17"/>
      <c r="H122" s="17"/>
      <c r="I122" s="17"/>
    </row>
    <row r="123" spans="2:23" x14ac:dyDescent="0.35">
      <c r="B123" s="1" t="s">
        <v>123</v>
      </c>
    </row>
    <row r="124" spans="2:23" x14ac:dyDescent="0.35">
      <c r="B124" s="64" t="s">
        <v>110</v>
      </c>
      <c r="C124" s="100" t="s">
        <v>124</v>
      </c>
      <c r="D124" s="100" t="s">
        <v>125</v>
      </c>
      <c r="E124" s="100" t="s">
        <v>126</v>
      </c>
      <c r="F124" s="100" t="s">
        <v>127</v>
      </c>
      <c r="G124" s="100" t="s">
        <v>128</v>
      </c>
      <c r="H124" s="100" t="s">
        <v>129</v>
      </c>
      <c r="I124" s="100" t="s">
        <v>130</v>
      </c>
      <c r="J124" s="100" t="s">
        <v>131</v>
      </c>
      <c r="K124" s="100" t="s">
        <v>132</v>
      </c>
      <c r="L124" s="100" t="s">
        <v>133</v>
      </c>
      <c r="M124" s="100" t="s">
        <v>134</v>
      </c>
      <c r="N124" s="100" t="s">
        <v>135</v>
      </c>
      <c r="O124" s="100" t="s">
        <v>136</v>
      </c>
      <c r="P124" s="100" t="s">
        <v>137</v>
      </c>
      <c r="Q124" s="100" t="s">
        <v>138</v>
      </c>
      <c r="R124" s="100" t="s">
        <v>139</v>
      </c>
      <c r="S124" s="100" t="s">
        <v>140</v>
      </c>
      <c r="T124" s="100" t="s">
        <v>141</v>
      </c>
      <c r="U124" s="100" t="s">
        <v>142</v>
      </c>
      <c r="V124" s="101" t="s">
        <v>143</v>
      </c>
      <c r="W124" s="19"/>
    </row>
    <row r="125" spans="2:23" x14ac:dyDescent="0.35">
      <c r="B125" s="60" t="s">
        <v>111</v>
      </c>
      <c r="C125" s="67" t="s">
        <v>144</v>
      </c>
      <c r="D125" s="67">
        <v>1132322163.0088</v>
      </c>
      <c r="E125" s="67">
        <v>1220252358.0076001</v>
      </c>
      <c r="F125" s="67">
        <v>1193029496.9960001</v>
      </c>
      <c r="G125" s="67">
        <v>1210961938</v>
      </c>
      <c r="H125" s="67">
        <v>1254231732</v>
      </c>
      <c r="I125" s="67">
        <v>1168266167</v>
      </c>
      <c r="J125" s="67">
        <v>-7847516.7969873492</v>
      </c>
      <c r="K125" s="67">
        <v>-10763593.881600006</v>
      </c>
      <c r="L125" s="67">
        <v>-9966324.2996576708</v>
      </c>
      <c r="M125" s="67">
        <v>-10116128.242460724</v>
      </c>
      <c r="N125" s="67">
        <v>-10477595.247651489</v>
      </c>
      <c r="O125" s="67">
        <v>-9759456.5079551153</v>
      </c>
      <c r="P125" s="67" t="s">
        <v>145</v>
      </c>
      <c r="Q125" s="67">
        <v>1.3920704930751557</v>
      </c>
      <c r="R125" s="67"/>
      <c r="S125" s="67">
        <v>0.35897166654520268</v>
      </c>
      <c r="T125" s="67">
        <v>0</v>
      </c>
      <c r="U125" s="67">
        <v>0</v>
      </c>
      <c r="V125" s="59">
        <v>1.3920704930751557</v>
      </c>
      <c r="W125" s="22"/>
    </row>
    <row r="127" spans="2:23" x14ac:dyDescent="0.35">
      <c r="B127" s="122" t="s">
        <v>207</v>
      </c>
      <c r="C127" s="100" t="s">
        <v>256</v>
      </c>
      <c r="D127" s="100" t="s">
        <v>257</v>
      </c>
      <c r="E127" s="100" t="s">
        <v>258</v>
      </c>
      <c r="F127" s="100" t="s">
        <v>259</v>
      </c>
      <c r="G127" s="100" t="s">
        <v>260</v>
      </c>
      <c r="H127" s="101" t="s">
        <v>261</v>
      </c>
    </row>
    <row r="128" spans="2:23" x14ac:dyDescent="0.35">
      <c r="B128" s="54" t="s">
        <v>146</v>
      </c>
      <c r="C128" s="120">
        <f t="shared" ref="C128:H128" si="10">(D125+J125)/10^6</f>
        <v>1124.4746462118128</v>
      </c>
      <c r="D128" s="120">
        <f t="shared" si="10"/>
        <v>1209.4887641260002</v>
      </c>
      <c r="E128" s="120">
        <f t="shared" si="10"/>
        <v>1183.0631726963425</v>
      </c>
      <c r="F128" s="120">
        <f t="shared" si="10"/>
        <v>1200.8458097575392</v>
      </c>
      <c r="G128" s="120">
        <f t="shared" si="10"/>
        <v>1243.7541367523484</v>
      </c>
      <c r="H128" s="121">
        <f t="shared" si="10"/>
        <v>1158.5067104920449</v>
      </c>
    </row>
    <row r="130" spans="2:23" x14ac:dyDescent="0.35">
      <c r="B130" s="1" t="s">
        <v>147</v>
      </c>
    </row>
    <row r="131" spans="2:23" ht="29" x14ac:dyDescent="0.35">
      <c r="B131" s="64" t="s">
        <v>110</v>
      </c>
      <c r="C131" s="65" t="s">
        <v>208</v>
      </c>
      <c r="D131" s="65" t="s">
        <v>386</v>
      </c>
      <c r="E131" s="65" t="s">
        <v>387</v>
      </c>
      <c r="F131" s="65" t="s">
        <v>388</v>
      </c>
      <c r="G131" s="65" t="s">
        <v>389</v>
      </c>
      <c r="H131" s="65" t="s">
        <v>390</v>
      </c>
      <c r="I131" s="65" t="s">
        <v>391</v>
      </c>
      <c r="J131" s="92" t="s">
        <v>224</v>
      </c>
      <c r="K131" s="92" t="s">
        <v>392</v>
      </c>
      <c r="L131" s="92" t="s">
        <v>393</v>
      </c>
      <c r="M131" s="92" t="s">
        <v>394</v>
      </c>
      <c r="N131" s="92" t="s">
        <v>395</v>
      </c>
      <c r="O131" s="92" t="s">
        <v>396</v>
      </c>
      <c r="P131" s="92" t="s">
        <v>397</v>
      </c>
      <c r="Q131" s="93" t="s">
        <v>240</v>
      </c>
      <c r="R131" s="93" t="s">
        <v>398</v>
      </c>
      <c r="S131" s="93" t="s">
        <v>399</v>
      </c>
      <c r="T131" s="93" t="s">
        <v>400</v>
      </c>
      <c r="U131" s="93" t="s">
        <v>401</v>
      </c>
      <c r="V131" s="93" t="s">
        <v>402</v>
      </c>
      <c r="W131" s="94" t="s">
        <v>403</v>
      </c>
    </row>
    <row r="132" spans="2:23" x14ac:dyDescent="0.35">
      <c r="B132" s="62" t="s">
        <v>111</v>
      </c>
      <c r="C132" s="22" t="s">
        <v>81</v>
      </c>
      <c r="D132" s="23">
        <f>C$128*D47/D$57</f>
        <v>139.64255088153683</v>
      </c>
      <c r="E132" s="23">
        <f>D$128*E47/E$57</f>
        <v>180.06361516395233</v>
      </c>
      <c r="F132" s="23">
        <f>E$128*F47/F$57</f>
        <v>274.37368240250765</v>
      </c>
      <c r="G132" s="23">
        <f>F$128*G47/G$57</f>
        <v>0</v>
      </c>
      <c r="H132" s="23">
        <f>G$128*H47/H$57</f>
        <v>0</v>
      </c>
      <c r="I132" s="23">
        <f>H$128*I47/I$57</f>
        <v>0</v>
      </c>
      <c r="J132" s="22" t="s">
        <v>83</v>
      </c>
      <c r="K132" s="23">
        <f>C$128*T47/T$57</f>
        <v>11.105723567035291</v>
      </c>
      <c r="L132" s="23">
        <f>D$128*U47/U$57</f>
        <v>66.433165313533678</v>
      </c>
      <c r="M132" s="23">
        <f>E$128*V47/V$57</f>
        <v>0</v>
      </c>
      <c r="N132" s="23">
        <f>F$128*W47/W$57</f>
        <v>0</v>
      </c>
      <c r="O132" s="23">
        <f>G$128*X47/X$57</f>
        <v>0</v>
      </c>
      <c r="P132" s="23">
        <f>H$128*Y47/Y$57</f>
        <v>0</v>
      </c>
      <c r="Q132" s="22" t="s">
        <v>84</v>
      </c>
      <c r="R132" s="23">
        <f>C128</f>
        <v>1124.4746462118128</v>
      </c>
      <c r="S132" s="23">
        <f>D128</f>
        <v>1209.4887641260002</v>
      </c>
      <c r="T132" s="23">
        <f>E128</f>
        <v>1183.0631726963425</v>
      </c>
      <c r="U132" s="23">
        <f>F128</f>
        <v>1200.8458097575392</v>
      </c>
      <c r="V132" s="23">
        <f>G128</f>
        <v>1243.7541367523484</v>
      </c>
      <c r="W132" s="119">
        <f>H128</f>
        <v>1158.5067104920449</v>
      </c>
    </row>
    <row r="133" spans="2:23" x14ac:dyDescent="0.35">
      <c r="B133" s="62" t="s">
        <v>111</v>
      </c>
      <c r="C133" s="22" t="s">
        <v>85</v>
      </c>
      <c r="D133" s="23">
        <f>C$128*D48/D$57</f>
        <v>337.91755553979004</v>
      </c>
      <c r="E133" s="23">
        <f>D$128*E48/E$57</f>
        <v>263.7739650171381</v>
      </c>
      <c r="F133" s="23">
        <f>E$128*F48/F$57</f>
        <v>747.11589016710286</v>
      </c>
      <c r="G133" s="23">
        <f>F$128*G48/G$57</f>
        <v>0</v>
      </c>
      <c r="H133" s="23">
        <f>G$128*H48/H$57</f>
        <v>0</v>
      </c>
      <c r="I133" s="23">
        <f>H$128*I48/I$57</f>
        <v>0</v>
      </c>
      <c r="J133" s="22" t="s">
        <v>86</v>
      </c>
      <c r="K133" s="23">
        <f>C$128*T48/T$57</f>
        <v>0</v>
      </c>
      <c r="L133" s="23">
        <f>D$128*U48/U$57</f>
        <v>0</v>
      </c>
      <c r="M133" s="23">
        <f>E$128*V48/V$57</f>
        <v>0</v>
      </c>
      <c r="N133" s="23">
        <f>F$128*W48/W$57</f>
        <v>0.4565565644454086</v>
      </c>
      <c r="O133" s="23">
        <f>G$128*X48/X$57</f>
        <v>70.989961602987123</v>
      </c>
      <c r="P133" s="23">
        <f>H$128*Y48/Y$57</f>
        <v>2.1612630541798898</v>
      </c>
      <c r="Q133" s="22"/>
      <c r="R133" s="22"/>
      <c r="S133" s="22"/>
      <c r="T133" s="22"/>
      <c r="U133" s="22"/>
      <c r="V133" s="22"/>
      <c r="W133" s="91"/>
    </row>
    <row r="134" spans="2:23" x14ac:dyDescent="0.35">
      <c r="B134" s="62" t="s">
        <v>111</v>
      </c>
      <c r="C134" s="22" t="s">
        <v>87</v>
      </c>
      <c r="D134" s="23">
        <f>C$128*D49/D$57</f>
        <v>260.01014312075273</v>
      </c>
      <c r="E134" s="23">
        <f>D$128*E49/E$57</f>
        <v>296.18859077427868</v>
      </c>
      <c r="F134" s="23">
        <f>E$128*F49/F$57</f>
        <v>161.573600126732</v>
      </c>
      <c r="G134" s="23">
        <f>F$128*G49/G$57</f>
        <v>1012.4132869626867</v>
      </c>
      <c r="H134" s="23">
        <f>G$128*H49/H$57</f>
        <v>0</v>
      </c>
      <c r="I134" s="23">
        <f>H$128*I49/I$57</f>
        <v>0</v>
      </c>
      <c r="J134" s="22" t="s">
        <v>88</v>
      </c>
      <c r="K134" s="23">
        <f>C$128*T49/T$57</f>
        <v>76.469605702742641</v>
      </c>
      <c r="L134" s="23">
        <f>D$128*U49/U$57</f>
        <v>36.529123109881382</v>
      </c>
      <c r="M134" s="23">
        <f>E$128*V49/V$57</f>
        <v>11.563043925555474</v>
      </c>
      <c r="N134" s="23">
        <f>F$128*W49/W$57</f>
        <v>12.964441008870772</v>
      </c>
      <c r="O134" s="23">
        <f>G$128*X49/X$57</f>
        <v>32.768190700464196</v>
      </c>
      <c r="P134" s="23">
        <f>H$128*Y49/Y$57</f>
        <v>0</v>
      </c>
      <c r="Q134" s="22"/>
      <c r="R134" s="22"/>
      <c r="S134" s="22"/>
      <c r="T134" s="22"/>
      <c r="U134" s="22"/>
      <c r="V134" s="22"/>
      <c r="W134" s="91"/>
    </row>
    <row r="135" spans="2:23" x14ac:dyDescent="0.35">
      <c r="B135" s="62" t="s">
        <v>111</v>
      </c>
      <c r="C135" s="22" t="s">
        <v>89</v>
      </c>
      <c r="D135" s="23">
        <f>C$128*D50/D$57</f>
        <v>205.01374626984369</v>
      </c>
      <c r="E135" s="23">
        <f>D$128*E50/E$57</f>
        <v>196.52273558463577</v>
      </c>
      <c r="F135" s="23">
        <f>E$128*F50/F$57</f>
        <v>0</v>
      </c>
      <c r="G135" s="23">
        <f>F$128*G50/G$57</f>
        <v>188.43252279485239</v>
      </c>
      <c r="H135" s="23">
        <f>G$128*H50/H$57</f>
        <v>1243.7541367523484</v>
      </c>
      <c r="I135" s="23">
        <f>H$128*I50/I$57</f>
        <v>446.86939226997634</v>
      </c>
      <c r="J135" s="22" t="s">
        <v>90</v>
      </c>
      <c r="K135" s="23">
        <f>C$128*T50/T$57</f>
        <v>13.192715076915755</v>
      </c>
      <c r="L135" s="23">
        <f>D$128*U50/U$57</f>
        <v>56.450437165223633</v>
      </c>
      <c r="M135" s="23">
        <f>E$128*V50/V$57</f>
        <v>0</v>
      </c>
      <c r="N135" s="23">
        <f>F$128*W50/W$57</f>
        <v>21.809230041556003</v>
      </c>
      <c r="O135" s="23">
        <f>G$128*X50/X$57</f>
        <v>76.044563368454618</v>
      </c>
      <c r="P135" s="23">
        <f>H$128*Y50/Y$57</f>
        <v>213.00630767815824</v>
      </c>
      <c r="Q135" s="22"/>
      <c r="R135" s="22"/>
      <c r="S135" s="22"/>
      <c r="T135" s="22"/>
      <c r="U135" s="22"/>
      <c r="V135" s="22"/>
      <c r="W135" s="91"/>
    </row>
    <row r="136" spans="2:23" x14ac:dyDescent="0.35">
      <c r="B136" s="62" t="s">
        <v>111</v>
      </c>
      <c r="C136" s="22" t="s">
        <v>91</v>
      </c>
      <c r="D136" s="23">
        <f>C$128*D51/D$57</f>
        <v>53.592554158358773</v>
      </c>
      <c r="E136" s="23">
        <f>D$128*E51/E$57</f>
        <v>77.005226241864932</v>
      </c>
      <c r="F136" s="23">
        <f>E$128*F51/F$57</f>
        <v>0</v>
      </c>
      <c r="G136" s="23">
        <f>F$128*G51/G$57</f>
        <v>0</v>
      </c>
      <c r="H136" s="23">
        <f>G$128*H51/H$57</f>
        <v>0</v>
      </c>
      <c r="I136" s="23">
        <f>H$128*I51/I$57</f>
        <v>711.63731822206853</v>
      </c>
      <c r="J136" s="22" t="s">
        <v>92</v>
      </c>
      <c r="K136" s="23">
        <f>C$128*T51/T$57</f>
        <v>19.171544124529991</v>
      </c>
      <c r="L136" s="23">
        <f>D$128*U51/U$57</f>
        <v>0.83858910807997067</v>
      </c>
      <c r="M136" s="23">
        <f>E$128*V51/V$57</f>
        <v>38.215929873738695</v>
      </c>
      <c r="N136" s="23">
        <f>F$128*W51/W$57</f>
        <v>159.19184426822414</v>
      </c>
      <c r="O136" s="23">
        <f>G$128*X51/X$57</f>
        <v>106.05271801038218</v>
      </c>
      <c r="P136" s="23">
        <f>H$128*Y51/Y$57</f>
        <v>14.270676326825491</v>
      </c>
      <c r="Q136" s="22"/>
      <c r="R136" s="22"/>
      <c r="S136" s="22"/>
      <c r="T136" s="22"/>
      <c r="U136" s="22"/>
      <c r="V136" s="22"/>
      <c r="W136" s="91"/>
    </row>
    <row r="137" spans="2:23" x14ac:dyDescent="0.35">
      <c r="B137" s="62" t="s">
        <v>111</v>
      </c>
      <c r="C137" s="22" t="s">
        <v>93</v>
      </c>
      <c r="D137" s="23">
        <f>C$128*D52/D$57</f>
        <v>9.7165106926802896</v>
      </c>
      <c r="E137" s="23">
        <f>D$128*E52/E$57</f>
        <v>25.760614520425619</v>
      </c>
      <c r="F137" s="23">
        <f>E$128*F52/F$57</f>
        <v>0</v>
      </c>
      <c r="G137" s="23">
        <f>F$128*G52/G$57</f>
        <v>0</v>
      </c>
      <c r="H137" s="23">
        <f>G$128*H52/H$57</f>
        <v>0</v>
      </c>
      <c r="I137" s="23">
        <f>H$128*I52/I$57</f>
        <v>0</v>
      </c>
      <c r="J137" s="22" t="s">
        <v>94</v>
      </c>
      <c r="K137" s="23">
        <f>C$128*T52/T$57</f>
        <v>238.87144554114627</v>
      </c>
      <c r="L137" s="23">
        <f>D$128*U52/U$57</f>
        <v>71.64937112770896</v>
      </c>
      <c r="M137" s="23">
        <f>E$128*V52/V$57</f>
        <v>77.543984041963725</v>
      </c>
      <c r="N137" s="23">
        <f>F$128*W52/W$57</f>
        <v>0</v>
      </c>
      <c r="O137" s="23">
        <f>G$128*X52/X$57</f>
        <v>283.79574861037696</v>
      </c>
      <c r="P137" s="23">
        <f>H$128*Y52/Y$57</f>
        <v>13.548947633425701</v>
      </c>
      <c r="Q137" s="22"/>
      <c r="R137" s="22"/>
      <c r="S137" s="22"/>
      <c r="T137" s="22"/>
      <c r="U137" s="22"/>
      <c r="V137" s="22"/>
      <c r="W137" s="91"/>
    </row>
    <row r="138" spans="2:23" x14ac:dyDescent="0.35">
      <c r="B138" s="62" t="s">
        <v>111</v>
      </c>
      <c r="C138" s="22" t="s">
        <v>95</v>
      </c>
      <c r="D138" s="23">
        <f>C$128*D53/D$57</f>
        <v>6.5533375947144155</v>
      </c>
      <c r="E138" s="23">
        <f>D$128*E53/E$57</f>
        <v>106.98116340905192</v>
      </c>
      <c r="F138" s="23">
        <f>E$128*F53/F$57</f>
        <v>0</v>
      </c>
      <c r="G138" s="23">
        <f>F$128*G53/G$57</f>
        <v>0</v>
      </c>
      <c r="H138" s="23">
        <f>G$128*H53/H$57</f>
        <v>0</v>
      </c>
      <c r="I138" s="23">
        <f>H$128*I53/I$57</f>
        <v>0</v>
      </c>
      <c r="J138" s="22" t="s">
        <v>96</v>
      </c>
      <c r="K138" s="23">
        <f>C$128*T53/T$57</f>
        <v>69.319953364453994</v>
      </c>
      <c r="L138" s="23">
        <f>D$128*U53/U$57</f>
        <v>234.61869042991523</v>
      </c>
      <c r="M138" s="23">
        <f>E$128*V53/V$57</f>
        <v>224.40393611843601</v>
      </c>
      <c r="N138" s="23">
        <f>F$128*W53/W$57</f>
        <v>31.68755376692846</v>
      </c>
      <c r="O138" s="23">
        <f>G$128*X53/X$57</f>
        <v>14.282380671980654</v>
      </c>
      <c r="P138" s="23">
        <f>H$128*Y53/Y$57</f>
        <v>136.43213896536926</v>
      </c>
      <c r="Q138" s="22"/>
      <c r="R138" s="22"/>
      <c r="S138" s="22"/>
      <c r="T138" s="22"/>
      <c r="U138" s="22"/>
      <c r="V138" s="22"/>
      <c r="W138" s="91"/>
    </row>
    <row r="139" spans="2:23" x14ac:dyDescent="0.35">
      <c r="B139" s="62" t="s">
        <v>111</v>
      </c>
      <c r="C139" s="22" t="s">
        <v>97</v>
      </c>
      <c r="D139" s="23">
        <f>C$128*D54/D$57</f>
        <v>91.943665342410483</v>
      </c>
      <c r="E139" s="23">
        <f>D$128*E54/E$57</f>
        <v>33.404409984304195</v>
      </c>
      <c r="F139" s="23">
        <f>E$128*F54/F$57</f>
        <v>0</v>
      </c>
      <c r="G139" s="23">
        <f>F$128*G54/G$57</f>
        <v>0</v>
      </c>
      <c r="H139" s="23">
        <f>G$128*H54/H$57</f>
        <v>0</v>
      </c>
      <c r="I139" s="23">
        <f>H$128*I54/I$57</f>
        <v>0</v>
      </c>
      <c r="J139" s="22" t="s">
        <v>98</v>
      </c>
      <c r="K139" s="23">
        <f>C$128*T54/T$57</f>
        <v>136.53953208257013</v>
      </c>
      <c r="L139" s="23">
        <f>D$128*U54/U$57</f>
        <v>157.34716373495314</v>
      </c>
      <c r="M139" s="23">
        <f>E$128*V54/V$57</f>
        <v>228.42846519194973</v>
      </c>
      <c r="N139" s="23">
        <f>F$128*W54/W$57</f>
        <v>265.5603188618656</v>
      </c>
      <c r="O139" s="23">
        <f>G$128*X54/X$57</f>
        <v>138.71778318870142</v>
      </c>
      <c r="P139" s="23">
        <f>H$128*Y54/Y$57</f>
        <v>77.99063510747861</v>
      </c>
      <c r="Q139" s="22"/>
      <c r="R139" s="22"/>
      <c r="S139" s="22"/>
      <c r="T139" s="22"/>
      <c r="U139" s="22"/>
      <c r="V139" s="22"/>
      <c r="W139" s="91"/>
    </row>
    <row r="140" spans="2:23" x14ac:dyDescent="0.35">
      <c r="B140" s="62" t="s">
        <v>111</v>
      </c>
      <c r="C140" s="22" t="s">
        <v>99</v>
      </c>
      <c r="D140" s="23">
        <f>C$128*D55/D$57</f>
        <v>19.408723714504969</v>
      </c>
      <c r="E140" s="23">
        <f>D$128*E55/E$57</f>
        <v>29.788443430348373</v>
      </c>
      <c r="F140" s="23">
        <f>E$128*F55/F$57</f>
        <v>0</v>
      </c>
      <c r="G140" s="23">
        <f>F$128*G55/G$57</f>
        <v>0</v>
      </c>
      <c r="H140" s="23">
        <f>G$128*H55/H$57</f>
        <v>0</v>
      </c>
      <c r="I140" s="23">
        <f>H$128*I55/I$57</f>
        <v>0</v>
      </c>
      <c r="J140" s="22" t="s">
        <v>100</v>
      </c>
      <c r="K140" s="23">
        <f>C$128*T55/T$57</f>
        <v>254.08756211483544</v>
      </c>
      <c r="L140" s="23">
        <f>D$128*U55/U$57</f>
        <v>326.88021871039405</v>
      </c>
      <c r="M140" s="23">
        <f>E$128*V55/V$57</f>
        <v>258.22109294402941</v>
      </c>
      <c r="N140" s="23">
        <f>F$128*W55/W$57</f>
        <v>105.94434350248054</v>
      </c>
      <c r="O140" s="23">
        <f>G$128*X55/X$57</f>
        <v>169.62994431693036</v>
      </c>
      <c r="P140" s="23">
        <f>H$128*Y55/Y$57</f>
        <v>85.176100841474764</v>
      </c>
      <c r="Q140" s="22"/>
      <c r="R140" s="22"/>
      <c r="S140" s="22"/>
      <c r="T140" s="22"/>
      <c r="U140" s="22"/>
      <c r="V140" s="22"/>
      <c r="W140" s="91"/>
    </row>
    <row r="141" spans="2:23" x14ac:dyDescent="0.35">
      <c r="B141" s="62" t="s">
        <v>111</v>
      </c>
      <c r="C141" s="22" t="s">
        <v>101</v>
      </c>
      <c r="D141" s="23">
        <f>C$128*D56/D$57</f>
        <v>0.67585889722052273</v>
      </c>
      <c r="E141" s="23">
        <f>D$128*E56/E$57</f>
        <v>0</v>
      </c>
      <c r="F141" s="23">
        <f>E$128*F56/F$57</f>
        <v>0</v>
      </c>
      <c r="G141" s="23">
        <f>F$128*G56/G$57</f>
        <v>0</v>
      </c>
      <c r="H141" s="23">
        <f>G$128*H56/H$57</f>
        <v>0</v>
      </c>
      <c r="I141" s="23">
        <f>H$128*I56/I$57</f>
        <v>0</v>
      </c>
      <c r="J141" s="22" t="s">
        <v>102</v>
      </c>
      <c r="K141" s="23">
        <f>C$128*T56/T$57</f>
        <v>305.71656463758336</v>
      </c>
      <c r="L141" s="23">
        <f>D$128*U56/U$57</f>
        <v>258.7420054263103</v>
      </c>
      <c r="M141" s="23">
        <f>E$128*V56/V$57</f>
        <v>344.68672060066962</v>
      </c>
      <c r="N141" s="23">
        <f>F$128*W56/W$57</f>
        <v>603.23152174316817</v>
      </c>
      <c r="O141" s="23">
        <f>G$128*X56/X$57</f>
        <v>351.4728462820708</v>
      </c>
      <c r="P141" s="23">
        <f>H$128*Y56/Y$57</f>
        <v>615.92064088513291</v>
      </c>
      <c r="Q141" s="22"/>
      <c r="R141" s="22"/>
      <c r="S141" s="22"/>
      <c r="T141" s="22"/>
      <c r="U141" s="22"/>
      <c r="V141" s="22"/>
      <c r="W141" s="91"/>
    </row>
    <row r="142" spans="2:23" x14ac:dyDescent="0.35">
      <c r="B142" s="60"/>
      <c r="C142" s="113" t="s">
        <v>122</v>
      </c>
      <c r="D142" s="115">
        <f t="shared" ref="D142:I142" si="11">SUM(D132:D141)</f>
        <v>1124.4746462118128</v>
      </c>
      <c r="E142" s="115">
        <f t="shared" si="11"/>
        <v>1209.488764126</v>
      </c>
      <c r="F142" s="115">
        <f t="shared" si="11"/>
        <v>1183.0631726963425</v>
      </c>
      <c r="G142" s="115">
        <f t="shared" si="11"/>
        <v>1200.845809757539</v>
      </c>
      <c r="H142" s="115">
        <f t="shared" si="11"/>
        <v>1243.7541367523484</v>
      </c>
      <c r="I142" s="115">
        <f t="shared" si="11"/>
        <v>1158.5067104920449</v>
      </c>
      <c r="J142" s="115"/>
      <c r="K142" s="115">
        <f t="shared" ref="K142:P142" si="12">SUM(K132:K141)</f>
        <v>1124.474646211813</v>
      </c>
      <c r="L142" s="115">
        <f t="shared" si="12"/>
        <v>1209.4887641260004</v>
      </c>
      <c r="M142" s="115">
        <f t="shared" si="12"/>
        <v>1183.0631726963427</v>
      </c>
      <c r="N142" s="115">
        <f t="shared" si="12"/>
        <v>1200.845809757539</v>
      </c>
      <c r="O142" s="115">
        <f t="shared" si="12"/>
        <v>1243.7541367523481</v>
      </c>
      <c r="P142" s="115">
        <f t="shared" si="12"/>
        <v>1158.5067104920449</v>
      </c>
      <c r="Q142" s="115"/>
      <c r="R142" s="115">
        <f t="shared" ref="R142:W142" si="13">SUM(R132:R141)</f>
        <v>1124.4746462118128</v>
      </c>
      <c r="S142" s="115">
        <f t="shared" si="13"/>
        <v>1209.4887641260002</v>
      </c>
      <c r="T142" s="115">
        <f t="shared" si="13"/>
        <v>1183.0631726963425</v>
      </c>
      <c r="U142" s="115">
        <f t="shared" si="13"/>
        <v>1200.8458097575392</v>
      </c>
      <c r="V142" s="115">
        <f t="shared" si="13"/>
        <v>1243.7541367523484</v>
      </c>
      <c r="W142" s="123">
        <f t="shared" si="13"/>
        <v>1158.5067104920449</v>
      </c>
    </row>
    <row r="144" spans="2:23" x14ac:dyDescent="0.35">
      <c r="B144" s="1" t="s">
        <v>148</v>
      </c>
    </row>
    <row r="145" spans="2:23" ht="29" x14ac:dyDescent="0.35">
      <c r="B145" s="64" t="s">
        <v>110</v>
      </c>
      <c r="C145" s="65" t="s">
        <v>208</v>
      </c>
      <c r="D145" s="65" t="s">
        <v>404</v>
      </c>
      <c r="E145" s="65" t="s">
        <v>405</v>
      </c>
      <c r="F145" s="65" t="s">
        <v>406</v>
      </c>
      <c r="G145" s="65" t="s">
        <v>407</v>
      </c>
      <c r="H145" s="65" t="s">
        <v>408</v>
      </c>
      <c r="I145" s="65" t="s">
        <v>409</v>
      </c>
      <c r="J145" s="92" t="s">
        <v>224</v>
      </c>
      <c r="K145" s="92" t="s">
        <v>410</v>
      </c>
      <c r="L145" s="92" t="s">
        <v>411</v>
      </c>
      <c r="M145" s="92" t="s">
        <v>412</v>
      </c>
      <c r="N145" s="92" t="s">
        <v>413</v>
      </c>
      <c r="O145" s="92" t="s">
        <v>414</v>
      </c>
      <c r="P145" s="92" t="s">
        <v>415</v>
      </c>
      <c r="Q145" s="93" t="s">
        <v>240</v>
      </c>
      <c r="R145" s="93" t="s">
        <v>416</v>
      </c>
      <c r="S145" s="93" t="s">
        <v>417</v>
      </c>
      <c r="T145" s="93" t="s">
        <v>418</v>
      </c>
      <c r="U145" s="93" t="s">
        <v>419</v>
      </c>
      <c r="V145" s="93" t="s">
        <v>420</v>
      </c>
      <c r="W145" s="94" t="s">
        <v>421</v>
      </c>
    </row>
    <row r="146" spans="2:23" x14ac:dyDescent="0.35">
      <c r="B146" s="62" t="s">
        <v>111</v>
      </c>
      <c r="C146" s="22" t="s">
        <v>81</v>
      </c>
      <c r="D146" s="23">
        <f>D132/(1+$C$90)^(C$127-2023)*$V$125</f>
        <v>169.78974116510918</v>
      </c>
      <c r="E146" s="23">
        <f>E132/(1+$C$90)^(D$127-2023)*$V$125</f>
        <v>204.61424255816181</v>
      </c>
      <c r="F146" s="23">
        <f>F132/(1+$C$90)^(E$127-2023)*$V$125</f>
        <v>291.38592460996659</v>
      </c>
      <c r="G146" s="23">
        <f>G132/(1+$C$90)^(F$127-2023)*$V$125</f>
        <v>0</v>
      </c>
      <c r="H146" s="23">
        <f>H132/(1+$C$90)^(G$127-2023)*$V$125</f>
        <v>0</v>
      </c>
      <c r="I146" s="23">
        <f>I132/(1+$C$90)^(H$127-2023)*$V$125</f>
        <v>0</v>
      </c>
      <c r="J146" s="22" t="s">
        <v>83</v>
      </c>
      <c r="K146" s="23">
        <f>K132/(1+$C$90)^(C$127-2023)*$V$125</f>
        <v>13.503319138718835</v>
      </c>
      <c r="L146" s="23">
        <f>L132/(1+$C$90)^(D$127-2023)*$V$125</f>
        <v>75.490941293125346</v>
      </c>
      <c r="M146" s="23">
        <f>M132/(1+$C$90)^(E$127-2023)*$V$125</f>
        <v>0</v>
      </c>
      <c r="N146" s="23">
        <f>N132/(1+$C$90)^(F$127-2023)*$V$125</f>
        <v>0</v>
      </c>
      <c r="O146" s="23">
        <f>O132/(1+$C$90)^(G$127-2023)*$V$125</f>
        <v>0</v>
      </c>
      <c r="P146" s="23">
        <f>P132/(1+$C$90)^(H$127-2023)*$V$125</f>
        <v>0</v>
      </c>
      <c r="Q146" s="22" t="s">
        <v>84</v>
      </c>
      <c r="R146" s="23">
        <f>R132/(1+$C$90)^(C$127-2023)*$V$125</f>
        <v>1367.2355447659966</v>
      </c>
      <c r="S146" s="23">
        <f>S132/(1+$C$90)^(D$127-2023)*$V$125</f>
        <v>1374.3955275412713</v>
      </c>
      <c r="T146" s="23">
        <f>T132/(1+$C$90)^(E$127-2023)*$V$125</f>
        <v>1256.4177199123878</v>
      </c>
      <c r="U146" s="23">
        <f>U132/(1+$C$90)^(F$127-2023)*$V$125</f>
        <v>1191.8719159557143</v>
      </c>
      <c r="V146" s="23">
        <f>V132/(1+$C$90)^(G$127-2023)*$V$125</f>
        <v>1153.7005513881384</v>
      </c>
      <c r="W146" s="119">
        <f>W132/(1+$C$90)^(H$127-2023)*$V$125</f>
        <v>1004.3228367799651</v>
      </c>
    </row>
    <row r="147" spans="2:23" x14ac:dyDescent="0.35">
      <c r="B147" s="62" t="s">
        <v>111</v>
      </c>
      <c r="C147" s="22" t="s">
        <v>85</v>
      </c>
      <c r="D147" s="23">
        <f>D133/(1+$C$90)^(C$127-2023)*$V$125</f>
        <v>410.86999577170656</v>
      </c>
      <c r="E147" s="23">
        <f>E133/(1+$C$90)^(D$127-2023)*$V$125</f>
        <v>299.73801208757266</v>
      </c>
      <c r="F147" s="23">
        <f>F133/(1+$C$90)^(E$127-2023)*$V$125</f>
        <v>793.43999956881373</v>
      </c>
      <c r="G147" s="23">
        <f>G133/(1+$C$90)^(F$127-2023)*$V$125</f>
        <v>0</v>
      </c>
      <c r="H147" s="23">
        <f>H133/(1+$C$90)^(G$127-2023)*$V$125</f>
        <v>0</v>
      </c>
      <c r="I147" s="23">
        <f>I133/(1+$C$90)^(H$127-2023)*$V$125</f>
        <v>0</v>
      </c>
      <c r="J147" s="22" t="s">
        <v>86</v>
      </c>
      <c r="K147" s="23">
        <f>K133/(1+$C$90)^(C$127-2023)*$V$125</f>
        <v>0</v>
      </c>
      <c r="L147" s="23">
        <f>L133/(1+$C$90)^(D$127-2023)*$V$125</f>
        <v>0</v>
      </c>
      <c r="M147" s="23">
        <f>M133/(1+$C$90)^(E$127-2023)*$V$125</f>
        <v>0</v>
      </c>
      <c r="N147" s="23">
        <f>N133/(1+$C$90)^(F$127-2023)*$V$125</f>
        <v>0.45314472747968998</v>
      </c>
      <c r="O147" s="23">
        <f>O133/(1+$C$90)^(G$127-2023)*$V$125</f>
        <v>65.84995814224726</v>
      </c>
      <c r="P147" s="23">
        <f>P133/(1+$C$90)^(H$127-2023)*$V$125</f>
        <v>1.8736238831795553</v>
      </c>
      <c r="Q147" s="22"/>
      <c r="R147" s="22"/>
      <c r="S147" s="22"/>
      <c r="T147" s="22"/>
      <c r="U147" s="22"/>
      <c r="V147" s="22"/>
      <c r="W147" s="91"/>
    </row>
    <row r="148" spans="2:23" x14ac:dyDescent="0.35">
      <c r="B148" s="62" t="s">
        <v>111</v>
      </c>
      <c r="C148" s="22" t="s">
        <v>87</v>
      </c>
      <c r="D148" s="23">
        <f>D134/(1+$C$90)^(C$127-2023)*$V$125</f>
        <v>316.14328599759637</v>
      </c>
      <c r="E148" s="23">
        <f>E134/(1+$C$90)^(D$127-2023)*$V$125</f>
        <v>336.57218367223487</v>
      </c>
      <c r="F148" s="23">
        <f>F134/(1+$C$90)^(E$127-2023)*$V$125</f>
        <v>171.5917957336076</v>
      </c>
      <c r="G148" s="23">
        <f>G134/(1+$C$90)^(F$127-2023)*$V$125</f>
        <v>1004.8475451772413</v>
      </c>
      <c r="H148" s="23">
        <f>H134/(1+$C$90)^(G$127-2023)*$V$125</f>
        <v>0</v>
      </c>
      <c r="I148" s="23">
        <f>I134/(1+$C$90)^(H$127-2023)*$V$125</f>
        <v>0</v>
      </c>
      <c r="J148" s="22" t="s">
        <v>88</v>
      </c>
      <c r="K148" s="23">
        <f>K134/(1+$C$90)^(C$127-2023)*$V$125</f>
        <v>92.978497437225684</v>
      </c>
      <c r="L148" s="23">
        <f>L134/(1+$C$90)^(D$127-2023)*$V$125</f>
        <v>41.509656737906866</v>
      </c>
      <c r="M148" s="23">
        <f>M134/(1+$C$90)^(E$127-2023)*$V$125</f>
        <v>12.279997906690069</v>
      </c>
      <c r="N148" s="23">
        <f>N134/(1+$C$90)^(F$127-2023)*$V$125</f>
        <v>12.867558031998728</v>
      </c>
      <c r="O148" s="23">
        <f>O134/(1+$C$90)^(G$127-2023)*$V$125</f>
        <v>30.395621258258966</v>
      </c>
      <c r="P148" s="23">
        <f>P134/(1+$C$90)^(H$127-2023)*$V$125</f>
        <v>0</v>
      </c>
      <c r="Q148" s="22"/>
      <c r="R148" s="22"/>
      <c r="S148" s="22"/>
      <c r="T148" s="22"/>
      <c r="U148" s="22"/>
      <c r="V148" s="22"/>
      <c r="W148" s="91"/>
    </row>
    <row r="149" spans="2:23" x14ac:dyDescent="0.35">
      <c r="B149" s="62" t="s">
        <v>111</v>
      </c>
      <c r="C149" s="22" t="s">
        <v>89</v>
      </c>
      <c r="D149" s="23">
        <f>D135/(1+$C$90)^(C$127-2023)*$V$125</f>
        <v>249.27381156174877</v>
      </c>
      <c r="E149" s="23">
        <f>E135/(1+$C$90)^(D$127-2023)*$V$125</f>
        <v>223.31746838746261</v>
      </c>
      <c r="F149" s="23">
        <f>F135/(1+$C$90)^(E$127-2023)*$V$125</f>
        <v>0</v>
      </c>
      <c r="G149" s="23">
        <f>G135/(1+$C$90)^(F$127-2023)*$V$125</f>
        <v>187.02437077847287</v>
      </c>
      <c r="H149" s="23">
        <f>H135/(1+$C$90)^(G$127-2023)*$V$125</f>
        <v>1153.7005513881384</v>
      </c>
      <c r="I149" s="23">
        <f>I135/(1+$C$90)^(H$127-2023)*$V$125</f>
        <v>387.39623314232267</v>
      </c>
      <c r="J149" s="22" t="s">
        <v>90</v>
      </c>
      <c r="K149" s="23">
        <f>K135/(1+$C$90)^(C$127-2023)*$V$125</f>
        <v>16.040867658417465</v>
      </c>
      <c r="L149" s="23">
        <f>L135/(1+$C$90)^(D$127-2023)*$V$125</f>
        <v>64.147126181612364</v>
      </c>
      <c r="M149" s="23">
        <f>M135/(1+$C$90)^(E$127-2023)*$V$125</f>
        <v>0</v>
      </c>
      <c r="N149" s="23">
        <f>N135/(1+$C$90)^(F$127-2023)*$V$125</f>
        <v>21.646250154627797</v>
      </c>
      <c r="O149" s="23">
        <f>O135/(1+$C$90)^(G$127-2023)*$V$125</f>
        <v>70.538583226216289</v>
      </c>
      <c r="P149" s="23">
        <f>P135/(1+$C$90)^(H$127-2023)*$V$125</f>
        <v>184.65762627174948</v>
      </c>
      <c r="Q149" s="22"/>
      <c r="R149" s="22"/>
      <c r="S149" s="22"/>
      <c r="T149" s="22"/>
      <c r="U149" s="22"/>
      <c r="V149" s="22"/>
      <c r="W149" s="91"/>
    </row>
    <row r="150" spans="2:23" x14ac:dyDescent="0.35">
      <c r="B150" s="62" t="s">
        <v>111</v>
      </c>
      <c r="C150" s="22" t="s">
        <v>91</v>
      </c>
      <c r="D150" s="23">
        <f>D136/(1+$C$90)^(C$127-2023)*$V$125</f>
        <v>65.162558557414172</v>
      </c>
      <c r="E150" s="23">
        <f>E136/(1+$C$90)^(D$127-2023)*$V$125</f>
        <v>87.504441284001317</v>
      </c>
      <c r="F150" s="23">
        <f>F136/(1+$C$90)^(E$127-2023)*$V$125</f>
        <v>0</v>
      </c>
      <c r="G150" s="23">
        <f>G136/(1+$C$90)^(F$127-2023)*$V$125</f>
        <v>0</v>
      </c>
      <c r="H150" s="23">
        <f>H136/(1+$C$90)^(G$127-2023)*$V$125</f>
        <v>0</v>
      </c>
      <c r="I150" s="23">
        <f>I136/(1+$C$90)^(H$127-2023)*$V$125</f>
        <v>616.92660363764219</v>
      </c>
      <c r="J150" s="22" t="s">
        <v>92</v>
      </c>
      <c r="K150" s="23">
        <f>K136/(1+$C$90)^(C$127-2023)*$V$125</f>
        <v>23.310455832340438</v>
      </c>
      <c r="L150" s="23">
        <f>L136/(1+$C$90)^(D$127-2023)*$V$125</f>
        <v>0.95292585906971405</v>
      </c>
      <c r="M150" s="23">
        <f>M136/(1+$C$90)^(E$127-2023)*$V$125</f>
        <v>40.585467103047556</v>
      </c>
      <c r="N150" s="23">
        <f>N136/(1+$C$90)^(F$127-2023)*$V$125</f>
        <v>158.00220718661737</v>
      </c>
      <c r="O150" s="23">
        <f>O136/(1+$C$90)^(G$127-2023)*$V$125</f>
        <v>98.374007876084889</v>
      </c>
      <c r="P150" s="23">
        <f>P136/(1+$C$90)^(H$127-2023)*$V$125</f>
        <v>12.371413994864801</v>
      </c>
      <c r="Q150" s="22"/>
      <c r="R150" s="22"/>
      <c r="S150" s="22"/>
      <c r="T150" s="22"/>
      <c r="U150" s="22"/>
      <c r="V150" s="22"/>
      <c r="W150" s="91"/>
    </row>
    <row r="151" spans="2:23" x14ac:dyDescent="0.35">
      <c r="B151" s="62" t="s">
        <v>111</v>
      </c>
      <c r="C151" s="22" t="s">
        <v>93</v>
      </c>
      <c r="D151" s="23">
        <f>D137/(1+$C$90)^(C$127-2023)*$V$125</f>
        <v>11.814191484784237</v>
      </c>
      <c r="E151" s="23">
        <f>E137/(1+$C$90)^(D$127-2023)*$V$125</f>
        <v>29.272924589069859</v>
      </c>
      <c r="F151" s="23">
        <f>F137/(1+$C$90)^(E$127-2023)*$V$125</f>
        <v>0</v>
      </c>
      <c r="G151" s="23">
        <f>G137/(1+$C$90)^(F$127-2023)*$V$125</f>
        <v>0</v>
      </c>
      <c r="H151" s="23">
        <f>H137/(1+$C$90)^(G$127-2023)*$V$125</f>
        <v>0</v>
      </c>
      <c r="I151" s="23">
        <f>I137/(1+$C$90)^(H$127-2023)*$V$125</f>
        <v>0</v>
      </c>
      <c r="J151" s="22" t="s">
        <v>94</v>
      </c>
      <c r="K151" s="23">
        <f>K137/(1+$C$90)^(C$127-2023)*$V$125</f>
        <v>290.44099133202786</v>
      </c>
      <c r="L151" s="23">
        <f>L137/(1+$C$90)^(D$127-2023)*$V$125</f>
        <v>81.418346453369097</v>
      </c>
      <c r="M151" s="23">
        <f>M137/(1+$C$90)^(E$127-2023)*$V$125</f>
        <v>82.352014559693728</v>
      </c>
      <c r="N151" s="23">
        <f>N137/(1+$C$90)^(F$127-2023)*$V$125</f>
        <v>0</v>
      </c>
      <c r="O151" s="23">
        <f>O137/(1+$C$90)^(G$127-2023)*$V$125</f>
        <v>263.24761621162361</v>
      </c>
      <c r="P151" s="23">
        <f>P137/(1+$C$90)^(H$127-2023)*$V$125</f>
        <v>11.745739061628623</v>
      </c>
      <c r="Q151" s="22"/>
      <c r="R151" s="22"/>
      <c r="S151" s="22"/>
      <c r="T151" s="22"/>
      <c r="U151" s="22"/>
      <c r="V151" s="22"/>
      <c r="W151" s="91"/>
    </row>
    <row r="152" spans="2:23" x14ac:dyDescent="0.35">
      <c r="B152" s="62" t="s">
        <v>111</v>
      </c>
      <c r="C152" s="22" t="s">
        <v>95</v>
      </c>
      <c r="D152" s="23">
        <f>D138/(1+$C$90)^(C$127-2023)*$V$125</f>
        <v>7.9681263837558314</v>
      </c>
      <c r="E152" s="23">
        <f>E138/(1+$C$90)^(D$127-2023)*$V$125</f>
        <v>121.56742326317745</v>
      </c>
      <c r="F152" s="23">
        <f>F138/(1+$C$90)^(E$127-2023)*$V$125</f>
        <v>0</v>
      </c>
      <c r="G152" s="23">
        <f>G138/(1+$C$90)^(F$127-2023)*$V$125</f>
        <v>0</v>
      </c>
      <c r="H152" s="23">
        <f>H138/(1+$C$90)^(G$127-2023)*$V$125</f>
        <v>0</v>
      </c>
      <c r="I152" s="23">
        <f>I138/(1+$C$90)^(H$127-2023)*$V$125</f>
        <v>0</v>
      </c>
      <c r="J152" s="22" t="s">
        <v>96</v>
      </c>
      <c r="K152" s="23">
        <f>K138/(1+$C$90)^(C$127-2023)*$V$125</f>
        <v>84.285318944888004</v>
      </c>
      <c r="L152" s="23">
        <f>L138/(1+$C$90)^(D$127-2023)*$V$125</f>
        <v>266.60758526143115</v>
      </c>
      <c r="M152" s="23">
        <f>M138/(1+$C$90)^(E$127-2023)*$V$125</f>
        <v>238.31785847471184</v>
      </c>
      <c r="N152" s="23">
        <f>N138/(1+$C$90)^(F$127-2023)*$V$125</f>
        <v>31.45075338836741</v>
      </c>
      <c r="O152" s="23">
        <f>O138/(1+$C$90)^(G$127-2023)*$V$125</f>
        <v>13.248269870623414</v>
      </c>
      <c r="P152" s="23">
        <f>P138/(1+$C$90)^(H$127-2023)*$V$125</f>
        <v>118.27459572975771</v>
      </c>
      <c r="Q152" s="22"/>
      <c r="R152" s="22"/>
      <c r="S152" s="22"/>
      <c r="T152" s="22"/>
      <c r="U152" s="22"/>
      <c r="V152" s="22"/>
      <c r="W152" s="91"/>
    </row>
    <row r="153" spans="2:23" x14ac:dyDescent="0.35">
      <c r="B153" s="62" t="s">
        <v>111</v>
      </c>
      <c r="C153" s="22" t="s">
        <v>97</v>
      </c>
      <c r="D153" s="23">
        <f>D139/(1+$C$90)^(C$127-2023)*$V$125</f>
        <v>111.79322521473182</v>
      </c>
      <c r="E153" s="23">
        <f>E139/(1+$C$90)^(D$127-2023)*$V$125</f>
        <v>37.958907138553499</v>
      </c>
      <c r="F153" s="23">
        <f>F139/(1+$C$90)^(E$127-2023)*$V$125</f>
        <v>0</v>
      </c>
      <c r="G153" s="23">
        <f>G139/(1+$C$90)^(F$127-2023)*$V$125</f>
        <v>0</v>
      </c>
      <c r="H153" s="23">
        <f>H139/(1+$C$90)^(G$127-2023)*$V$125</f>
        <v>0</v>
      </c>
      <c r="I153" s="23">
        <f>I139/(1+$C$90)^(H$127-2023)*$V$125</f>
        <v>0</v>
      </c>
      <c r="J153" s="22" t="s">
        <v>98</v>
      </c>
      <c r="K153" s="23">
        <f>K139/(1+$C$90)^(C$127-2023)*$V$125</f>
        <v>166.01681697129393</v>
      </c>
      <c r="L153" s="23">
        <f>L139/(1+$C$90)^(D$127-2023)*$V$125</f>
        <v>178.80053500529652</v>
      </c>
      <c r="M153" s="23">
        <f>M139/(1+$C$90)^(E$127-2023)*$V$125</f>
        <v>242.59192410278888</v>
      </c>
      <c r="N153" s="23">
        <f>N139/(1+$C$90)^(F$127-2023)*$V$125</f>
        <v>263.57579255542305</v>
      </c>
      <c r="O153" s="23">
        <f>O139/(1+$C$90)^(G$127-2023)*$V$125</f>
        <v>128.67397037973541</v>
      </c>
      <c r="P153" s="23">
        <f>P139/(1+$C$90)^(H$127-2023)*$V$125</f>
        <v>67.610981605921296</v>
      </c>
      <c r="Q153" s="22"/>
      <c r="R153" s="22"/>
      <c r="S153" s="22"/>
      <c r="T153" s="22"/>
      <c r="U153" s="22"/>
      <c r="V153" s="22"/>
      <c r="W153" s="91"/>
    </row>
    <row r="154" spans="2:23" x14ac:dyDescent="0.35">
      <c r="B154" s="62" t="s">
        <v>111</v>
      </c>
      <c r="C154" s="22" t="s">
        <v>99</v>
      </c>
      <c r="D154" s="23">
        <f>D140/(1+$C$90)^(C$127-2023)*$V$125</f>
        <v>23.598839716316185</v>
      </c>
      <c r="E154" s="23">
        <f>E140/(1+$C$90)^(D$127-2023)*$V$125</f>
        <v>33.849924561036993</v>
      </c>
      <c r="F154" s="23">
        <f>F140/(1+$C$90)^(E$127-2023)*$V$125</f>
        <v>0</v>
      </c>
      <c r="G154" s="23">
        <f>G140/(1+$C$90)^(F$127-2023)*$V$125</f>
        <v>0</v>
      </c>
      <c r="H154" s="23">
        <f>H140/(1+$C$90)^(G$127-2023)*$V$125</f>
        <v>0</v>
      </c>
      <c r="I154" s="23">
        <f>I140/(1+$C$90)^(H$127-2023)*$V$125</f>
        <v>0</v>
      </c>
      <c r="J154" s="22" t="s">
        <v>100</v>
      </c>
      <c r="K154" s="23">
        <f>K140/(1+$C$90)^(C$127-2023)*$V$125</f>
        <v>308.94208915840966</v>
      </c>
      <c r="L154" s="23">
        <f>L140/(1+$C$90)^(D$127-2023)*$V$125</f>
        <v>371.44843669707342</v>
      </c>
      <c r="M154" s="23">
        <f>M140/(1+$C$90)^(E$127-2023)*$V$125</f>
        <v>274.23181138383279</v>
      </c>
      <c r="N154" s="23">
        <f>N140/(1+$C$90)^(F$127-2023)*$V$125</f>
        <v>105.15262379977592</v>
      </c>
      <c r="O154" s="23">
        <f>O140/(1+$C$90)^(G$127-2023)*$V$125</f>
        <v>157.34794724091779</v>
      </c>
      <c r="P154" s="23">
        <f>P140/(1+$C$90)^(H$127-2023)*$V$125</f>
        <v>73.840144772777052</v>
      </c>
      <c r="Q154" s="22"/>
      <c r="R154" s="22"/>
      <c r="S154" s="22"/>
      <c r="T154" s="22"/>
      <c r="U154" s="22"/>
      <c r="V154" s="22"/>
      <c r="W154" s="91"/>
    </row>
    <row r="155" spans="2:23" x14ac:dyDescent="0.35">
      <c r="B155" s="62" t="s">
        <v>111</v>
      </c>
      <c r="C155" s="22" t="s">
        <v>101</v>
      </c>
      <c r="D155" s="23">
        <f>D141/(1+$C$90)^(C$127-2023)*$V$125</f>
        <v>0.82176891283343867</v>
      </c>
      <c r="E155" s="23">
        <f>E141/(1+$C$90)^(D$127-2023)*$V$125</f>
        <v>0</v>
      </c>
      <c r="F155" s="23">
        <f>F141/(1+$C$90)^(E$127-2023)*$V$125</f>
        <v>0</v>
      </c>
      <c r="G155" s="23">
        <f>G141/(1+$C$90)^(F$127-2023)*$V$125</f>
        <v>0</v>
      </c>
      <c r="H155" s="23">
        <f>H141/(1+$C$90)^(G$127-2023)*$V$125</f>
        <v>0</v>
      </c>
      <c r="I155" s="23">
        <f>I141/(1+$C$90)^(H$127-2023)*$V$125</f>
        <v>0</v>
      </c>
      <c r="J155" s="22" t="s">
        <v>102</v>
      </c>
      <c r="K155" s="23">
        <f>K141/(1+$C$90)^(C$127-2023)*$V$125</f>
        <v>371.71718829267479</v>
      </c>
      <c r="L155" s="23">
        <f>L141/(1+$C$90)^(D$127-2023)*$V$125</f>
        <v>294.019974052387</v>
      </c>
      <c r="M155" s="23">
        <f>M141/(1+$C$90)^(E$127-2023)*$V$125</f>
        <v>366.05864638162313</v>
      </c>
      <c r="N155" s="23">
        <f>N141/(1+$C$90)^(F$127-2023)*$V$125</f>
        <v>598.72358611142431</v>
      </c>
      <c r="O155" s="23">
        <f>O141/(1+$C$90)^(G$127-2023)*$V$125</f>
        <v>326.02457718243073</v>
      </c>
      <c r="P155" s="23">
        <f>P141/(1+$C$90)^(H$127-2023)*$V$125</f>
        <v>533.94871146008643</v>
      </c>
      <c r="Q155" s="22"/>
      <c r="R155" s="22"/>
      <c r="S155" s="22"/>
      <c r="T155" s="22"/>
      <c r="U155" s="22"/>
      <c r="V155" s="22"/>
      <c r="W155" s="91"/>
    </row>
    <row r="156" spans="2:23" x14ac:dyDescent="0.35">
      <c r="B156" s="60"/>
      <c r="C156" s="113" t="s">
        <v>122</v>
      </c>
      <c r="D156" s="124">
        <f>SUM(D146:D155)</f>
        <v>1367.2355447659966</v>
      </c>
      <c r="E156" s="115">
        <f t="shared" ref="E156:I156" si="14">SUM(E146:E155)</f>
        <v>1374.3955275412711</v>
      </c>
      <c r="F156" s="115">
        <f t="shared" si="14"/>
        <v>1256.4177199123878</v>
      </c>
      <c r="G156" s="115">
        <f t="shared" si="14"/>
        <v>1191.871915955714</v>
      </c>
      <c r="H156" s="115">
        <f t="shared" si="14"/>
        <v>1153.7005513881384</v>
      </c>
      <c r="I156" s="115">
        <f t="shared" si="14"/>
        <v>1004.3228367799649</v>
      </c>
      <c r="J156" s="115"/>
      <c r="K156" s="115">
        <f t="shared" ref="K156:P156" si="15">SUM(K146:K155)</f>
        <v>1367.2355447659966</v>
      </c>
      <c r="L156" s="115">
        <f t="shared" si="15"/>
        <v>1374.3955275412713</v>
      </c>
      <c r="M156" s="115">
        <f t="shared" si="15"/>
        <v>1256.4177199123878</v>
      </c>
      <c r="N156" s="115">
        <f t="shared" si="15"/>
        <v>1191.8719159557143</v>
      </c>
      <c r="O156" s="115">
        <f t="shared" si="15"/>
        <v>1153.7005513881384</v>
      </c>
      <c r="P156" s="115">
        <f t="shared" si="15"/>
        <v>1004.322836779965</v>
      </c>
      <c r="Q156" s="115"/>
      <c r="R156" s="115">
        <f t="shared" ref="R156:W156" si="16">SUM(R146:R155)</f>
        <v>1367.2355447659966</v>
      </c>
      <c r="S156" s="115">
        <f t="shared" si="16"/>
        <v>1374.3955275412713</v>
      </c>
      <c r="T156" s="115">
        <f t="shared" si="16"/>
        <v>1256.4177199123878</v>
      </c>
      <c r="U156" s="115">
        <f t="shared" si="16"/>
        <v>1191.8719159557143</v>
      </c>
      <c r="V156" s="115">
        <f t="shared" si="16"/>
        <v>1153.7005513881384</v>
      </c>
      <c r="W156" s="123">
        <f t="shared" si="16"/>
        <v>1004.3228367799651</v>
      </c>
    </row>
    <row r="158" spans="2:23" ht="29" x14ac:dyDescent="0.35">
      <c r="B158" s="122" t="s">
        <v>207</v>
      </c>
      <c r="C158" s="65" t="s">
        <v>209</v>
      </c>
      <c r="D158" s="65" t="s">
        <v>210</v>
      </c>
      <c r="E158" s="65" t="s">
        <v>211</v>
      </c>
      <c r="F158" s="65" t="s">
        <v>212</v>
      </c>
      <c r="G158" s="65" t="s">
        <v>213</v>
      </c>
      <c r="H158" s="65" t="s">
        <v>214</v>
      </c>
      <c r="I158" s="92" t="s">
        <v>225</v>
      </c>
      <c r="J158" s="92" t="s">
        <v>226</v>
      </c>
      <c r="K158" s="92" t="s">
        <v>227</v>
      </c>
      <c r="L158" s="92" t="s">
        <v>228</v>
      </c>
      <c r="M158" s="92" t="s">
        <v>229</v>
      </c>
      <c r="N158" s="92" t="s">
        <v>230</v>
      </c>
      <c r="O158" s="93" t="s">
        <v>241</v>
      </c>
      <c r="P158" s="93" t="s">
        <v>242</v>
      </c>
      <c r="Q158" s="93" t="s">
        <v>243</v>
      </c>
      <c r="R158" s="93" t="s">
        <v>244</v>
      </c>
      <c r="S158" s="93" t="s">
        <v>245</v>
      </c>
      <c r="T158" s="94" t="s">
        <v>246</v>
      </c>
    </row>
    <row r="159" spans="2:23" x14ac:dyDescent="0.35">
      <c r="B159" s="61" t="s">
        <v>149</v>
      </c>
      <c r="C159" s="23">
        <f>D121</f>
        <v>7148.3762807818139</v>
      </c>
      <c r="D159" s="23">
        <f>E121</f>
        <v>9227.0396913473141</v>
      </c>
      <c r="E159" s="23">
        <f>F121</f>
        <v>11365.02144650702</v>
      </c>
      <c r="F159" s="23">
        <f>G121</f>
        <v>7091.3376844708346</v>
      </c>
      <c r="G159" s="23">
        <f>H121</f>
        <v>5680.4435246173098</v>
      </c>
      <c r="H159" s="23">
        <f>I121</f>
        <v>4274.8143778826397</v>
      </c>
      <c r="I159" s="24">
        <f>K121</f>
        <v>370.76100742396892</v>
      </c>
      <c r="J159" s="24">
        <f>L121</f>
        <v>1122.2117161820915</v>
      </c>
      <c r="K159" s="24">
        <f>M121</f>
        <v>194.58215030379708</v>
      </c>
      <c r="L159" s="24">
        <f>N121</f>
        <v>208.87474584498892</v>
      </c>
      <c r="M159" s="24">
        <f>O121</f>
        <v>494.24506149937332</v>
      </c>
      <c r="N159" s="24">
        <f>P121</f>
        <v>262.77744984330906</v>
      </c>
      <c r="O159" s="24">
        <f>R121</f>
        <v>1.1749452451083</v>
      </c>
      <c r="P159" s="24">
        <f>S121</f>
        <v>1.54075836154031</v>
      </c>
      <c r="Q159" s="24">
        <f>T121</f>
        <v>1.35818095219906</v>
      </c>
      <c r="R159" s="24">
        <f>U121</f>
        <v>1.31216686836205</v>
      </c>
      <c r="S159" s="24">
        <f>V121</f>
        <v>1.29327251952656</v>
      </c>
      <c r="T159" s="125">
        <f>W121</f>
        <v>1.14605070061005</v>
      </c>
    </row>
    <row r="160" spans="2:23" x14ac:dyDescent="0.35">
      <c r="B160" s="61" t="s">
        <v>150</v>
      </c>
      <c r="C160" s="25">
        <f>D156</f>
        <v>1367.2355447659966</v>
      </c>
      <c r="D160" s="25">
        <f>E156</f>
        <v>1374.3955275412711</v>
      </c>
      <c r="E160" s="25">
        <f>F156</f>
        <v>1256.4177199123878</v>
      </c>
      <c r="F160" s="25">
        <f>G156</f>
        <v>1191.871915955714</v>
      </c>
      <c r="G160" s="25">
        <f>H156</f>
        <v>1153.7005513881384</v>
      </c>
      <c r="H160" s="25">
        <f>I156</f>
        <v>1004.3228367799649</v>
      </c>
      <c r="I160" s="25">
        <f>K156</f>
        <v>1367.2355447659966</v>
      </c>
      <c r="J160" s="25">
        <f>L156</f>
        <v>1374.3955275412713</v>
      </c>
      <c r="K160" s="25">
        <f>M156</f>
        <v>1256.4177199123878</v>
      </c>
      <c r="L160" s="25">
        <f>N156</f>
        <v>1191.8719159557143</v>
      </c>
      <c r="M160" s="25">
        <f>O156</f>
        <v>1153.7005513881384</v>
      </c>
      <c r="N160" s="25">
        <f>P156</f>
        <v>1004.322836779965</v>
      </c>
      <c r="O160" s="25">
        <f>R156</f>
        <v>1367.2355447659966</v>
      </c>
      <c r="P160" s="25">
        <f>S156</f>
        <v>1374.3955275412713</v>
      </c>
      <c r="Q160" s="25">
        <f>T156</f>
        <v>1256.4177199123878</v>
      </c>
      <c r="R160" s="25">
        <f>U156</f>
        <v>1191.8719159557143</v>
      </c>
      <c r="S160" s="25">
        <f>V156</f>
        <v>1153.7005513881384</v>
      </c>
      <c r="T160" s="126">
        <f>W156</f>
        <v>1004.3228367799651</v>
      </c>
    </row>
    <row r="161" spans="2:20" x14ac:dyDescent="0.35">
      <c r="B161" s="54" t="s">
        <v>67</v>
      </c>
      <c r="C161" s="86">
        <f>C159/C160</f>
        <v>5.2283429202429517</v>
      </c>
      <c r="D161" s="86">
        <f t="shared" ref="D161:H161" si="17">D159/D160</f>
        <v>6.713525696532245</v>
      </c>
      <c r="E161" s="86">
        <f t="shared" si="17"/>
        <v>9.0455755807865579</v>
      </c>
      <c r="F161" s="86">
        <f t="shared" si="17"/>
        <v>5.9497481143219799</v>
      </c>
      <c r="G161" s="86">
        <f t="shared" si="17"/>
        <v>4.923672366960882</v>
      </c>
      <c r="H161" s="86">
        <f t="shared" si="17"/>
        <v>4.2564145923321277</v>
      </c>
      <c r="I161" s="95">
        <f t="shared" ref="I161:T161" si="18">I159/I160</f>
        <v>0.27117566453220388</v>
      </c>
      <c r="J161" s="95">
        <f t="shared" si="18"/>
        <v>0.81651292782484186</v>
      </c>
      <c r="K161" s="95">
        <f t="shared" si="18"/>
        <v>0.15487058740095264</v>
      </c>
      <c r="L161" s="95">
        <f t="shared" si="18"/>
        <v>0.17524932255619149</v>
      </c>
      <c r="M161" s="95">
        <f t="shared" si="18"/>
        <v>0.42839977921887545</v>
      </c>
      <c r="N161" s="95">
        <f t="shared" si="18"/>
        <v>0.26164639518286731</v>
      </c>
      <c r="O161" s="127">
        <f t="shared" si="18"/>
        <v>8.5935832315520502E-4</v>
      </c>
      <c r="P161" s="127">
        <f t="shared" si="18"/>
        <v>1.1210443650792824E-3</v>
      </c>
      <c r="Q161" s="127">
        <f t="shared" si="18"/>
        <v>1.0809947445613616E-3</v>
      </c>
      <c r="R161" s="127">
        <f t="shared" si="18"/>
        <v>1.1009294294092634E-3</v>
      </c>
      <c r="S161" s="127">
        <f t="shared" si="18"/>
        <v>1.1209776384092803E-3</v>
      </c>
      <c r="T161" s="128">
        <f t="shared" si="18"/>
        <v>1.1411178344649508E-3</v>
      </c>
    </row>
    <row r="162" spans="2:20" x14ac:dyDescent="0.35">
      <c r="B162" s="1"/>
    </row>
    <row r="163" spans="2:20" x14ac:dyDescent="0.35">
      <c r="B163" s="19" t="s">
        <v>151</v>
      </c>
      <c r="C163" s="20">
        <f>SUM(D159:F159)/SUM(D160:F160)</f>
        <v>7.2418725683479837</v>
      </c>
    </row>
    <row r="164" spans="2:20" x14ac:dyDescent="0.35">
      <c r="B164" s="19" t="s">
        <v>152</v>
      </c>
      <c r="C164" s="20">
        <f>SUM(J159:L159)/SUM(J160:L160)</f>
        <v>0.39910914634941197</v>
      </c>
    </row>
    <row r="165" spans="2:20" x14ac:dyDescent="0.35">
      <c r="B165" s="19" t="s">
        <v>153</v>
      </c>
      <c r="C165" s="21">
        <f>SUM(P159:R159)/SUM(P160:R160)</f>
        <v>1.1016094713762988E-3</v>
      </c>
    </row>
    <row r="166" spans="2:20" x14ac:dyDescent="0.35">
      <c r="B166" s="19" t="s">
        <v>154</v>
      </c>
      <c r="C166" s="20">
        <f>SUM(D159:F159,J159:L159,P159:R159)/SUM(D160:F160)</f>
        <v>7.642083324168774</v>
      </c>
    </row>
  </sheetData>
  <mergeCells count="3">
    <mergeCell ref="B2:F2"/>
    <mergeCell ref="B88:C88"/>
    <mergeCell ref="B24:E24"/>
  </mergeCells>
  <pageMargins left="0.7" right="0.7" top="0.75" bottom="0.75" header="0.3" footer="0.3"/>
  <pageSetup orientation="portrait" r:id="rId1"/>
  <headerFooter>
    <oddHeader>&amp;R&amp;F</oddHeader>
  </headerFooter>
  <tableParts count="16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9728992A12D439CA9822FC5EB3D0C" ma:contentTypeVersion="17" ma:contentTypeDescription="Create a new document." ma:contentTypeScope="" ma:versionID="a09739e2abdaecbb4b56bb44ef19535b">
  <xsd:schema xmlns:xsd="http://www.w3.org/2001/XMLSchema" xmlns:xs="http://www.w3.org/2001/XMLSchema" xmlns:p="http://schemas.microsoft.com/office/2006/metadata/properties" xmlns:ns2="e0cce852-5f9c-445c-9e4f-940f14a227d8" xmlns:ns3="978b82e6-668a-48b7-921e-d900dc474158" targetNamespace="http://schemas.microsoft.com/office/2006/metadata/properties" ma:root="true" ma:fieldsID="6b252453ca052b0218e3e7d88dbdb829" ns2:_="" ns3:_="">
    <xsd:import namespace="e0cce852-5f9c-445c-9e4f-940f14a227d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cce852-5f9c-445c-9e4f-940f14a227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0296066-7861-4770-8ab1-48a1d4628ec8}" ma:internalName="TaxCatchAll" ma:showField="CatchAllData" ma:web="978b82e6-668a-48b7-921e-d900dc474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78b82e6-668a-48b7-921e-d900dc474158" xsi:nil="true"/>
    <lcf76f155ced4ddcb4097134ff3c332f xmlns="e0cce852-5f9c-445c-9e4f-940f14a227d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10AE97-1FA7-4FC9-B0B5-91E20900BA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cce852-5f9c-445c-9e4f-940f14a227d8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1ABF32C-2215-4B50-A057-994FFCEAB468}">
  <ds:schemaRefs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978b82e6-668a-48b7-921e-d900dc474158"/>
    <ds:schemaRef ds:uri="http://purl.org/dc/terms/"/>
    <ds:schemaRef ds:uri="http://schemas.microsoft.com/office/2006/documentManagement/types"/>
    <ds:schemaRef ds:uri="http://purl.org/dc/dcmitype/"/>
    <ds:schemaRef ds:uri="http://schemas.microsoft.com/office/2006/metadata/properties"/>
    <ds:schemaRef ds:uri="e0cce852-5f9c-445c-9e4f-940f14a227d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7CDE574-764B-4970-A3CF-57AFD2BA837D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746d2a3f-4d51-44da-b226-f025675a294d}" enabled="1" method="Privileged" siteId="{44ae661a-ece6-41aa-bc96-7c2c85a0894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WBCA Example</vt:lpstr>
      <vt:lpstr>2024 RAMP Example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WMP Discovery 2026-2028 DR SPD 006 Q006 Supp 01 Atch 01</dc:title>
  <dc:subject>WMP Discovery 2026-2028 DR SPD 006 Q006 Supp 01 Atch 01</dc:subject>
  <dc:creator/>
  <cp:keywords/>
  <dc:description/>
  <cp:lastModifiedBy/>
  <cp:revision/>
  <dcterms:created xsi:type="dcterms:W3CDTF">2025-05-21T18:33:00Z</dcterms:created>
  <dcterms:modified xsi:type="dcterms:W3CDTF">2025-09-18T21:15:56Z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0x0101004539728992A12D439CA9822FC5EB3D0C</vt:lpwstr>
  </property>
  <property fmtid="{D5CDD505-2E9C-101B-9397-08002B2CF9AE}" pid="3" name="MediaServiceImageTags">
    <vt:lpwstr/>
  </property>
</Properties>
</file>