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a6ne_pge_com/Documents/Desktop/Remediation/"/>
    </mc:Choice>
  </mc:AlternateContent>
  <xr:revisionPtr revIDLastSave="70" documentId="8_{C4E7D95B-849F-4487-B098-FA7FD25AFACF}" xr6:coauthVersionLast="47" xr6:coauthVersionMax="47" xr10:uidLastSave="{2D20189E-8F4A-475F-9EB8-64B406D346B3}"/>
  <bookViews>
    <workbookView xWindow="-110" yWindow="-110" windowWidth="19420" windowHeight="11500" activeTab="1" xr2:uid="{BAA91708-06AB-4F81-9846-02847162E0DC}"/>
  </bookViews>
  <sheets>
    <sheet name="Waterfall Refresh" sheetId="1" r:id="rId1"/>
    <sheet name="Data" sheetId="2" r:id="rId2"/>
  </sheets>
  <externalReferences>
    <externalReference r:id="rId3"/>
    <externalReference r:id="rId4"/>
  </externalReferences>
  <definedNames>
    <definedName name="_xlchart.v1.0" hidden="1">'Waterfall Refresh'!$U$27:$U$32</definedName>
    <definedName name="_xlchart.v1.1" hidden="1">'Waterfall Refresh'!$V$26</definedName>
    <definedName name="_xlchart.v1.2" hidden="1">'Waterfall Refresh'!$V$27:$V$32</definedName>
    <definedName name="base_row">[1]Conseq!$AL$1</definedName>
    <definedName name="bowtie_case">[1]Bowtie!$F$3</definedName>
    <definedName name="bowtie_case_tranche_outcome">[1]Bowtie!$W$1</definedName>
    <definedName name="bowtie_outcome">[1]Bowtie!$O$3</definedName>
    <definedName name="bowtie_riskscore">[1]Bowtie!$X$16</definedName>
    <definedName name="bowtie_tranche">[1]Bowtie!$O$2</definedName>
    <definedName name="bowtie_year">[1]Bowtie!$F$2</definedName>
    <definedName name="FreqMult_EPSS">[2]REF_EPSSMult!$C$13</definedName>
    <definedName name="left_agg_row">[1]Bowtie!$X$3</definedName>
    <definedName name="left_base_row">[1]Bowtie!$X$2</definedName>
    <definedName name="n_drivers">[1]Bowtie!$X$12</definedName>
    <definedName name="n_outcomes">[1]Bowtie!$X$14</definedName>
    <definedName name="right_agg_row">[1]Bowtie!$X$18</definedName>
    <definedName name="right_base_row">[1]Bowtie!$Z$2</definedName>
    <definedName name="RiskName">'[1]Risk Scores'!$A$2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2" l="1"/>
  <c r="C30" i="2"/>
  <c r="H37" i="2"/>
  <c r="I37" i="2"/>
  <c r="J37" i="2"/>
  <c r="K37" i="2"/>
  <c r="M7" i="2" l="1"/>
  <c r="C24" i="2"/>
  <c r="M18" i="2" s="1"/>
  <c r="E24" i="2"/>
  <c r="M8" i="2"/>
  <c r="N8" i="2" s="1"/>
  <c r="M12" i="2"/>
  <c r="N12" i="2" s="1"/>
  <c r="M15" i="2"/>
  <c r="N15" i="2" s="1"/>
  <c r="M16" i="2"/>
  <c r="N16" i="2" s="1"/>
  <c r="M4" i="2"/>
  <c r="N4" i="2" s="1"/>
  <c r="D24" i="2"/>
  <c r="B24" i="2"/>
  <c r="M5" i="2" s="1"/>
  <c r="A24" i="2"/>
  <c r="M6" i="2" s="1"/>
  <c r="M13" i="2" l="1"/>
  <c r="N13" i="2" s="1"/>
  <c r="M14" i="2"/>
  <c r="N14" i="2" s="1"/>
  <c r="M10" i="2"/>
  <c r="N10" i="2" s="1"/>
  <c r="M9" i="2"/>
  <c r="N9" i="2" s="1"/>
  <c r="N7" i="2"/>
  <c r="M11" i="2"/>
  <c r="N11" i="2" s="1"/>
  <c r="M17" i="2"/>
  <c r="N17" i="2" s="1"/>
  <c r="V30" i="1" s="1"/>
  <c r="N6" i="2"/>
  <c r="N18" i="2"/>
  <c r="N5" i="2"/>
  <c r="C32" i="2" l="1"/>
  <c r="V31" i="1" s="1"/>
  <c r="V27" i="1"/>
  <c r="C31" i="2"/>
  <c r="V29" i="1" s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I19" i="1"/>
  <c r="J19" i="1"/>
  <c r="K19" i="1"/>
  <c r="L19" i="1"/>
  <c r="M19" i="1"/>
  <c r="N19" i="1"/>
  <c r="N22" i="1" s="1"/>
  <c r="O19" i="1"/>
  <c r="O22" i="1" s="1"/>
  <c r="P19" i="1"/>
  <c r="P22" i="1" s="1"/>
  <c r="Q19" i="1"/>
  <c r="Q22" i="1" s="1"/>
  <c r="R19" i="1"/>
  <c r="R22" i="1" s="1"/>
  <c r="S19" i="1"/>
  <c r="S22" i="1" s="1"/>
  <c r="T19" i="1"/>
  <c r="U19" i="1"/>
  <c r="V19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I22" i="1"/>
  <c r="J22" i="1"/>
  <c r="K22" i="1"/>
  <c r="L22" i="1"/>
  <c r="M22" i="1"/>
  <c r="T22" i="1"/>
  <c r="U22" i="1"/>
  <c r="V22" i="1"/>
  <c r="V28" i="1" l="1"/>
  <c r="W28" i="1" s="1"/>
  <c r="V32" i="1"/>
</calcChain>
</file>

<file path=xl/sharedStrings.xml><?xml version="1.0" encoding="utf-8"?>
<sst xmlns="http://schemas.openxmlformats.org/spreadsheetml/2006/main" count="418" uniqueCount="99">
  <si>
    <t>values to filter to get current vintage:</t>
  </si>
  <si>
    <t>(Oct)</t>
  </si>
  <si>
    <t>(approved)</t>
  </si>
  <si>
    <t>(TY Baseline)</t>
  </si>
  <si>
    <t>Frequency</t>
  </si>
  <si>
    <t>Natural Unit</t>
  </si>
  <si>
    <t>Risk Score</t>
  </si>
  <si>
    <t>Implied Risk Adjustment Factor</t>
  </si>
  <si>
    <t>Include in the Ranking</t>
  </si>
  <si>
    <t>Apr Vintage ID</t>
  </si>
  <si>
    <t>Oct Vintage ID</t>
  </si>
  <si>
    <t>Risk Event</t>
  </si>
  <si>
    <t>Risk Input Vintage</t>
  </si>
  <si>
    <t>Risk Attitude Function</t>
  </si>
  <si>
    <t>Case</t>
  </si>
  <si>
    <t>Case - detail</t>
  </si>
  <si>
    <t>Aggregated</t>
  </si>
  <si>
    <t>Safety</t>
  </si>
  <si>
    <t>Indirect Safety</t>
  </si>
  <si>
    <t>Safety Total</t>
  </si>
  <si>
    <t>Electric Reliability</t>
  </si>
  <si>
    <t>Gas Reliability</t>
  </si>
  <si>
    <t>Financial</t>
  </si>
  <si>
    <t>WLDFR</t>
  </si>
  <si>
    <t>Wildfire</t>
  </si>
  <si>
    <t>2024Jan</t>
  </si>
  <si>
    <t>approved</t>
  </si>
  <si>
    <t>Baseline</t>
  </si>
  <si>
    <t/>
  </si>
  <si>
    <t>2024Jan_CBAapproved</t>
  </si>
  <si>
    <t>WLDFR_wEPSSwPSPS</t>
  </si>
  <si>
    <t>Wildfire with PSPS and EPSS</t>
  </si>
  <si>
    <t>Baseline_wEPSSwPSPS</t>
  </si>
  <si>
    <t>_wEPSSwPSPS</t>
  </si>
  <si>
    <t>DOVHD_wEPSS</t>
  </si>
  <si>
    <t>Failure of Distribution Overhead Assets</t>
  </si>
  <si>
    <t>DOVHD_noEPSS</t>
  </si>
  <si>
    <t>WPSPS</t>
  </si>
  <si>
    <t>Wildfire - Public Safety Power Shutoff</t>
  </si>
  <si>
    <t>TY Baseline</t>
  </si>
  <si>
    <t>TY Baseline Baseline_wEPSSwPSPS</t>
  </si>
  <si>
    <t xml:space="preserve"> Baseline_wEPSSwPSPS</t>
  </si>
  <si>
    <t>TY Baseline Proposed_noPSPSnoEPSS</t>
  </si>
  <si>
    <t xml:space="preserve"> Proposed_noPSPSnoEPSS</t>
  </si>
  <si>
    <t>TY Baseline Proposed</t>
  </si>
  <si>
    <t xml:space="preserve"> Proposed</t>
  </si>
  <si>
    <t>Wildfire Risk without PSPS and EPSS</t>
  </si>
  <si>
    <t>A</t>
  </si>
  <si>
    <t>Wildfire Risk mitigated with PSPS and EPSS</t>
  </si>
  <si>
    <t>B</t>
  </si>
  <si>
    <t>PSPS Consequence</t>
  </si>
  <si>
    <t>C</t>
  </si>
  <si>
    <t>EPSS Consequence</t>
  </si>
  <si>
    <t>D</t>
  </si>
  <si>
    <t>Wildfire Risk with PSPS and EPSS</t>
  </si>
  <si>
    <t>=B+C+D</t>
  </si>
  <si>
    <t>Risk Name</t>
  </si>
  <si>
    <t>Total</t>
  </si>
  <si>
    <t>Wildfire (pre-EPSS/PSPS)</t>
  </si>
  <si>
    <t>Wildfire Risk Reduction due to PSPS and EPSS</t>
  </si>
  <si>
    <t>B-A</t>
  </si>
  <si>
    <t>Wildfire Mitigation (EPSS/PSPS)</t>
  </si>
  <si>
    <t>Wildfire (post-EPSS/PSPS)</t>
  </si>
  <si>
    <t>Wildfire + EPSS + PSPS</t>
  </si>
  <si>
    <t>Metric</t>
  </si>
  <si>
    <t>Unit</t>
  </si>
  <si>
    <t>Tranche</t>
  </si>
  <si>
    <t>Outcome</t>
  </si>
  <si>
    <t>Title</t>
  </si>
  <si>
    <t>Mean</t>
  </si>
  <si>
    <t>Risk ID</t>
  </si>
  <si>
    <t>$M</t>
  </si>
  <si>
    <t>WEPSS</t>
  </si>
  <si>
    <t>Monetized Levels per Natural Unit</t>
  </si>
  <si>
    <t>Step 1</t>
  </si>
  <si>
    <t>Convert Risk by Attribute in Natural Unit to Monetized Levels</t>
  </si>
  <si>
    <t>Step 2</t>
  </si>
  <si>
    <t>EF</t>
  </si>
  <si>
    <t>MCMI</t>
  </si>
  <si>
    <t>#cust</t>
  </si>
  <si>
    <t>Aggregate Monetized Levels</t>
  </si>
  <si>
    <t>&lt; -- Factors to convert NU to Monetized levels</t>
  </si>
  <si>
    <t>Table 1. Risk in Natuarl Units and Monetized Levels by Risk and Attribute</t>
  </si>
  <si>
    <t>Table 3. Risk in Monetized Levels</t>
  </si>
  <si>
    <t>Table 4. Risk in  2023CBA_Updated_UNCAPPED</t>
  </si>
  <si>
    <t>2026 Monetized Levels (2023 $M)</t>
  </si>
  <si>
    <t>Table 2. 2024 RAMP Cost-Benefit Approch - Monetization Factors</t>
  </si>
  <si>
    <t>&lt;-- Unit</t>
  </si>
  <si>
    <t>&lt;-- Attribute</t>
  </si>
  <si>
    <t>2027 Monetized Levels (2023 $M)</t>
  </si>
  <si>
    <t>https://pge.sharepoint.com/sites/2024RAMP/Shared%20Documents/General/RAMP%20Workpapers/Exhibit%2004%20-%20Electric%20Operations/EO%20-%20WLDFR/EO-WLDFR-2a_Bow%20Tie%20(System).xlsm?web=1</t>
  </si>
  <si>
    <t>Source of risk scores (tabs RiskScore_NU, RiskScore_Attribute)</t>
  </si>
  <si>
    <t>https://pge.sharepoint.com/sites/2024RAMP/Shared%20Documents/General/RAMP%20Workpapers/Exhibit%2004%20-%20Electric%20Operations/EO%20-%20WEPSS/EO-WEPSS-2_Bow%20tie.xlsm?web=1</t>
  </si>
  <si>
    <t>https://pge.sharepoint.com/sites/2024RAMP/Shared%20Documents/General/RAMP%20Workpapers/Exhibit%2004%20-%20Electric%20Operations/EO%20-%20WPSPS/EO-WPSPS-2_Bow%20tie.xlsm?web=1</t>
  </si>
  <si>
    <t>PSPS/EPSS Effectiveness-&gt;</t>
  </si>
  <si>
    <t>RAMP WP</t>
  </si>
  <si>
    <t>Z:\General\RAMP Chapters\Exhibit 04 Electric Operations\01 Risk Mitigation Plan EO - WLDFR\03_RAMP-2024_Report_PGE_20240515-Exh04-Ch01-DP5.pdf</t>
  </si>
  <si>
    <t>Scaled version</t>
  </si>
  <si>
    <t>For reference only. Confirm that the source risk score files match with what sumbit in 2024 RAMP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</si>
</sst>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_);_(* \(#,##0.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b/>
      <i/>
      <sz val="9"/>
      <color rgb="FF00B05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5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-0.49998474074526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82">
    <xf numFmtId="0" fontId="0" fillId="0" borderId="0" xfId="0"/>
    <xf numFmtId="164" fontId="0" fillId="2" borderId="0" xfId="2" applyNumberFormat="1" applyFont="1" applyFill="1"/>
    <xf numFmtId="0" fontId="0" fillId="2" borderId="0" xfId="0" applyFill="1" applyAlignment="1">
      <alignment horizontal="right"/>
    </xf>
    <xf numFmtId="0" fontId="0" fillId="2" borderId="0" xfId="0" applyFill="1"/>
    <xf numFmtId="0" fontId="0" fillId="0" borderId="0" xfId="0" quotePrefix="1"/>
    <xf numFmtId="43" fontId="3" fillId="3" borderId="0" xfId="1" applyFont="1" applyFill="1"/>
    <xf numFmtId="43" fontId="4" fillId="0" borderId="0" xfId="1" applyFont="1" applyFill="1"/>
    <xf numFmtId="0" fontId="2" fillId="4" borderId="0" xfId="0" applyFont="1" applyFill="1"/>
    <xf numFmtId="0" fontId="0" fillId="3" borderId="0" xfId="0" applyFill="1"/>
    <xf numFmtId="165" fontId="0" fillId="3" borderId="0" xfId="1" applyNumberFormat="1" applyFont="1" applyFill="1"/>
    <xf numFmtId="166" fontId="0" fillId="3" borderId="0" xfId="1" applyNumberFormat="1" applyFont="1" applyFill="1"/>
    <xf numFmtId="0" fontId="0" fillId="3" borderId="0" xfId="0" quotePrefix="1" applyFill="1"/>
    <xf numFmtId="165" fontId="0" fillId="0" borderId="0" xfId="0" applyNumberFormat="1"/>
    <xf numFmtId="166" fontId="0" fillId="0" borderId="0" xfId="0" applyNumberFormat="1"/>
    <xf numFmtId="166" fontId="0" fillId="0" borderId="1" xfId="1" applyNumberFormat="1" applyFont="1" applyBorder="1"/>
    <xf numFmtId="166" fontId="0" fillId="0" borderId="0" xfId="1" applyNumberFormat="1" applyFont="1" applyBorder="1"/>
    <xf numFmtId="166" fontId="0" fillId="0" borderId="2" xfId="1" applyNumberFormat="1" applyFont="1" applyBorder="1"/>
    <xf numFmtId="165" fontId="5" fillId="0" borderId="0" xfId="1" applyNumberFormat="1" applyFont="1" applyBorder="1"/>
    <xf numFmtId="165" fontId="5" fillId="0" borderId="1" xfId="1" applyNumberFormat="1" applyFont="1" applyBorder="1"/>
    <xf numFmtId="166" fontId="5" fillId="0" borderId="0" xfId="1" applyNumberFormat="1" applyFont="1" applyBorder="1"/>
    <xf numFmtId="166" fontId="5" fillId="0" borderId="2" xfId="1" applyNumberFormat="1" applyFont="1" applyBorder="1"/>
    <xf numFmtId="165" fontId="5" fillId="0" borderId="2" xfId="1" applyNumberFormat="1" applyFont="1" applyBorder="1"/>
    <xf numFmtId="43" fontId="0" fillId="0" borderId="0" xfId="1" applyFont="1" applyFill="1"/>
    <xf numFmtId="0" fontId="4" fillId="0" borderId="0" xfId="0" applyFont="1"/>
    <xf numFmtId="0" fontId="0" fillId="0" borderId="0" xfId="0" applyAlignment="1">
      <alignment horizontal="left"/>
    </xf>
    <xf numFmtId="0" fontId="0" fillId="0" borderId="0" xfId="1" applyNumberFormat="1" applyFont="1" applyFill="1" applyAlignment="1">
      <alignment horizontal="left"/>
    </xf>
    <xf numFmtId="166" fontId="0" fillId="3" borderId="1" xfId="1" applyNumberFormat="1" applyFont="1" applyFill="1" applyBorder="1"/>
    <xf numFmtId="166" fontId="0" fillId="3" borderId="0" xfId="1" applyNumberFormat="1" applyFont="1" applyFill="1" applyBorder="1"/>
    <xf numFmtId="166" fontId="0" fillId="3" borderId="2" xfId="1" applyNumberFormat="1" applyFont="1" applyFill="1" applyBorder="1"/>
    <xf numFmtId="165" fontId="5" fillId="3" borderId="0" xfId="1" applyNumberFormat="1" applyFont="1" applyFill="1" applyBorder="1"/>
    <xf numFmtId="165" fontId="5" fillId="3" borderId="1" xfId="1" applyNumberFormat="1" applyFont="1" applyFill="1" applyBorder="1"/>
    <xf numFmtId="166" fontId="5" fillId="3" borderId="0" xfId="1" applyNumberFormat="1" applyFont="1" applyFill="1" applyBorder="1"/>
    <xf numFmtId="166" fontId="5" fillId="3" borderId="2" xfId="1" applyNumberFormat="1" applyFont="1" applyFill="1" applyBorder="1"/>
    <xf numFmtId="165" fontId="5" fillId="3" borderId="2" xfId="1" applyNumberFormat="1" applyFont="1" applyFill="1" applyBorder="1"/>
    <xf numFmtId="43" fontId="0" fillId="3" borderId="0" xfId="1" applyFont="1" applyFill="1"/>
    <xf numFmtId="0" fontId="4" fillId="3" borderId="0" xfId="0" applyFont="1" applyFill="1"/>
    <xf numFmtId="43" fontId="4" fillId="3" borderId="0" xfId="1" applyFont="1" applyFill="1"/>
    <xf numFmtId="0" fontId="0" fillId="3" borderId="0" xfId="1" applyNumberFormat="1" applyFont="1" applyFill="1" applyAlignment="1">
      <alignment horizontal="left"/>
    </xf>
    <xf numFmtId="166" fontId="4" fillId="0" borderId="1" xfId="1" applyNumberFormat="1" applyFont="1" applyBorder="1"/>
    <xf numFmtId="166" fontId="4" fillId="0" borderId="0" xfId="1" applyNumberFormat="1" applyFont="1" applyBorder="1"/>
    <xf numFmtId="166" fontId="4" fillId="0" borderId="2" xfId="1" applyNumberFormat="1" applyFont="1" applyBorder="1"/>
    <xf numFmtId="0" fontId="4" fillId="0" borderId="0" xfId="0" applyFont="1" applyAlignment="1">
      <alignment horizontal="left"/>
    </xf>
    <xf numFmtId="0" fontId="4" fillId="0" borderId="0" xfId="1" applyNumberFormat="1" applyFont="1" applyFill="1" applyAlignment="1">
      <alignment horizontal="left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166" fontId="6" fillId="0" borderId="0" xfId="1" applyNumberFormat="1" applyFont="1" applyAlignment="1">
      <alignment vertical="top" wrapText="1"/>
    </xf>
    <xf numFmtId="166" fontId="6" fillId="0" borderId="2" xfId="1" applyNumberFormat="1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5" borderId="3" xfId="0" applyFont="1" applyFill="1" applyBorder="1" applyAlignment="1">
      <alignment wrapText="1"/>
    </xf>
    <xf numFmtId="0" fontId="6" fillId="5" borderId="4" xfId="0" applyFont="1" applyFill="1" applyBorder="1" applyAlignment="1">
      <alignment wrapText="1"/>
    </xf>
    <xf numFmtId="0" fontId="7" fillId="5" borderId="5" xfId="0" applyFont="1" applyFill="1" applyBorder="1"/>
    <xf numFmtId="0" fontId="6" fillId="6" borderId="4" xfId="0" applyFont="1" applyFill="1" applyBorder="1" applyAlignment="1">
      <alignment wrapText="1"/>
    </xf>
    <xf numFmtId="0" fontId="7" fillId="6" borderId="4" xfId="0" applyFont="1" applyFill="1" applyBorder="1" applyAlignment="1">
      <alignment wrapText="1"/>
    </xf>
    <xf numFmtId="0" fontId="8" fillId="7" borderId="3" xfId="0" applyFont="1" applyFill="1" applyBorder="1" applyAlignment="1">
      <alignment wrapText="1"/>
    </xf>
    <xf numFmtId="0" fontId="8" fillId="7" borderId="4" xfId="0" applyFont="1" applyFill="1" applyBorder="1" applyAlignment="1">
      <alignment wrapText="1"/>
    </xf>
    <xf numFmtId="166" fontId="8" fillId="7" borderId="4" xfId="1" applyNumberFormat="1" applyFont="1" applyFill="1" applyBorder="1" applyAlignment="1">
      <alignment wrapText="1"/>
    </xf>
    <xf numFmtId="166" fontId="7" fillId="7" borderId="5" xfId="1" applyNumberFormat="1" applyFont="1" applyFill="1" applyBorder="1" applyAlignment="1">
      <alignment wrapText="1"/>
    </xf>
    <xf numFmtId="0" fontId="7" fillId="8" borderId="5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11" fillId="0" borderId="0" xfId="3"/>
    <xf numFmtId="0" fontId="10" fillId="0" borderId="0" xfId="0" applyFont="1"/>
    <xf numFmtId="0" fontId="6" fillId="0" borderId="6" xfId="0" applyFont="1" applyBorder="1"/>
    <xf numFmtId="0" fontId="0" fillId="0" borderId="6" xfId="0" applyBorder="1"/>
    <xf numFmtId="0" fontId="10" fillId="0" borderId="6" xfId="0" applyFont="1" applyBorder="1"/>
    <xf numFmtId="165" fontId="0" fillId="0" borderId="6" xfId="1" applyNumberFormat="1" applyFont="1" applyBorder="1"/>
    <xf numFmtId="165" fontId="10" fillId="0" borderId="6" xfId="0" applyNumberFormat="1" applyFont="1" applyBorder="1"/>
    <xf numFmtId="0" fontId="0" fillId="0" borderId="6" xfId="0" applyBorder="1" applyAlignment="1">
      <alignment horizontal="left"/>
    </xf>
    <xf numFmtId="0" fontId="0" fillId="0" borderId="6" xfId="0" applyBorder="1" applyAlignment="1">
      <alignment wrapText="1"/>
    </xf>
    <xf numFmtId="165" fontId="10" fillId="0" borderId="6" xfId="1" applyNumberFormat="1" applyFont="1" applyBorder="1"/>
    <xf numFmtId="0" fontId="10" fillId="0" borderId="6" xfId="0" applyFont="1" applyBorder="1" applyAlignment="1">
      <alignment wrapText="1"/>
    </xf>
    <xf numFmtId="165" fontId="6" fillId="0" borderId="6" xfId="1" applyNumberFormat="1" applyFont="1" applyBorder="1"/>
    <xf numFmtId="43" fontId="0" fillId="0" borderId="6" xfId="1" applyFont="1" applyBorder="1"/>
    <xf numFmtId="166" fontId="10" fillId="0" borderId="6" xfId="1" applyNumberFormat="1" applyFont="1" applyBorder="1"/>
    <xf numFmtId="0" fontId="12" fillId="0" borderId="0" xfId="0" applyFont="1"/>
    <xf numFmtId="0" fontId="6" fillId="0" borderId="7" xfId="0" applyFont="1" applyBorder="1"/>
    <xf numFmtId="0" fontId="6" fillId="0" borderId="8" xfId="0" applyFont="1" applyBorder="1"/>
    <xf numFmtId="0" fontId="0" fillId="0" borderId="0" xfId="0" applyAlignment="1">
      <alignment horizontal="right"/>
    </xf>
    <xf numFmtId="0" fontId="2" fillId="4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3">
    <dxf>
      <font>
        <color rgb="FF7030A0"/>
      </font>
      <fill>
        <patternFill patternType="none">
          <bgColor auto="1"/>
        </patternFill>
      </fill>
    </dxf>
    <dxf>
      <font>
        <color rgb="FF7030A0"/>
      </font>
      <fill>
        <patternFill patternType="none">
          <bgColor auto="1"/>
        </patternFill>
      </fill>
    </dxf>
    <dxf>
      <font>
        <color rgb="FF7030A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2027 TY Baseline </a:t>
            </a:r>
          </a:p>
          <a:p>
            <a:pPr algn="ctr" rtl="0">
              <a:defRPr/>
            </a:pP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Wildfire Risk with PSPS and EPSS</a:t>
            </a:r>
          </a:p>
          <a:p>
            <a:pPr algn="ctr" rtl="0">
              <a:defRPr/>
            </a:pP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(when applying Risk-Neutral Scaling Function)</a:t>
            </a:r>
          </a:p>
        </cx:rich>
      </cx:tx>
    </cx:title>
    <cx:plotArea>
      <cx:plotAreaRegion>
        <cx:series layoutId="waterfall" uniqueId="{523CDC22-2F35-4696-A9EF-C8DD7D0CCDC7}">
          <cx:tx>
            <cx:txData>
              <cx:f>_xlchart.v1.1</cx:f>
              <cx:v>Total</cx:v>
            </cx:txData>
          </cx:tx>
          <cx:dataPt idx="1">
            <cx:spPr>
              <a:solidFill>
                <a:srgbClr val="ED7D31">
                  <a:lumMod val="75000"/>
                </a:srgbClr>
              </a:solidFill>
            </cx:spPr>
          </cx:dataPt>
          <cx:dataPt idx="2">
            <cx:spPr>
              <a:solidFill>
                <a:srgbClr val="70AD47"/>
              </a:solidFill>
              <a:ln>
                <a:noFill/>
              </a:ln>
            </cx:spPr>
          </cx:dataPt>
          <cx:dataPt idx="5">
            <cx:spPr>
              <a:solidFill>
                <a:srgbClr val="70AD47"/>
              </a:solidFill>
            </cx:spPr>
          </cx:dataPt>
          <cx:dataLabels>
            <cx:txPr>
              <a:bodyPr vertOverflow="overflow" horzOverflow="overflow" wrap="square" lIns="0" tIns="0" rIns="0" bIns="0"/>
              <a:lstStyle/>
              <a:p>
                <a:pPr algn="ctr" rtl="0">
                  <a:defRPr sz="1200" b="0" i="0">
                    <a:solidFill>
                      <a:srgbClr val="000000"/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endParaRPr/>
              </a:p>
            </cx:txPr>
          </cx:dataLabels>
          <cx:dataId val="0"/>
          <cx:layoutPr>
            <cx:subtotals>
              <cx:idx val="2"/>
              <cx:idx val="5"/>
              <cx:idx val="6"/>
            </cx:subtotals>
          </cx:layoutPr>
        </cx:series>
      </cx:plotAreaRegion>
      <cx:axis id="0">
        <cx:catScaling gapWidth="0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700"/>
            </a:pPr>
            <a:endParaRPr lang="en-US" sz="7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Monetized Levels (2023 $M)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Monetized Levels (2023 $M)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rgbClr val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/>
          </a:p>
        </cx:txPr>
      </cx:axis>
    </cx:plotArea>
  </cx:chart>
  <cx:spPr>
    <a:ln>
      <a:solidFill>
        <a:sysClr val="windowText" lastClr="000000"/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677635</xdr:colOff>
      <xdr:row>23</xdr:row>
      <xdr:rowOff>0</xdr:rowOff>
    </xdr:from>
    <xdr:to>
      <xdr:col>15</xdr:col>
      <xdr:colOff>238124</xdr:colOff>
      <xdr:row>46</xdr:row>
      <xdr:rowOff>114300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1" descr="This chart reflects 2027 TY Baseline: Wildfire Risk with PSPS and EPSS">
              <a:extLst>
                <a:ext uri="{FF2B5EF4-FFF2-40B4-BE49-F238E27FC236}">
                  <a16:creationId xmlns:a16="http://schemas.microsoft.com/office/drawing/2014/main" id="{13C67259-7EF9-42F1-AC7D-A7828014F5F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008835" y="184150"/>
              <a:ext cx="6850289" cy="43497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44</xdr:row>
      <xdr:rowOff>47625</xdr:rowOff>
    </xdr:from>
    <xdr:to>
      <xdr:col>4</xdr:col>
      <xdr:colOff>704850</xdr:colOff>
      <xdr:row>62</xdr:row>
      <xdr:rowOff>386</xdr:rowOff>
    </xdr:to>
    <xdr:pic>
      <xdr:nvPicPr>
        <xdr:cNvPr id="2" name="Picture 1" descr="This chart reflects 2027 TY Baseline (With and Without Operational Mitigation)">
          <a:extLst>
            <a:ext uri="{FF2B5EF4-FFF2-40B4-BE49-F238E27FC236}">
              <a16:creationId xmlns:a16="http://schemas.microsoft.com/office/drawing/2014/main" id="{2F6696D7-C14F-484E-A16C-27E220F43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" y="9001125"/>
          <a:ext cx="5095875" cy="336906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ge.sharepoint.com/sites/RAMP/Shared%20Documents/Model/Risk%20Scores/Bow%20Ties/2024%20April%20Vintage/EO-WLDFR-2_Bow%20Tie%20v20240304.xlsm" TargetMode="External"/><Relationship Id="rId1" Type="http://schemas.openxmlformats.org/officeDocument/2006/relationships/externalLinkPath" Target="/sites/RAMP/Shared%20Documents/Model/Risk%20Scores/Bow%20Ties/2024%20April%20Vintage/EO-WLDFR-2_Bow%20Tie%20v2024030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2024RAMP/Shared%20Documents/General/RAMP%20Workpapers/EO%20-%20DOVHD/EO-DOVHD-1_Risk%20Model%20Input%20Fi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pdate Data"/>
      <sheetName val="Sheet1"/>
      <sheetName val="Bowtie"/>
      <sheetName val="Bowtie-HFRA"/>
      <sheetName val="HeatMap_Outcomes"/>
      <sheetName val="Subdriver"/>
      <sheetName val="Bowtie-HFRA_T"/>
      <sheetName val="Bowtie-HFRA_D"/>
      <sheetName val="Conseq"/>
      <sheetName val="RiskScore_DriverH"/>
      <sheetName val="RiskScore_DriverD"/>
      <sheetName val="RiskScore_DriverT"/>
      <sheetName val="climate"/>
      <sheetName val="RiskReductionByProgram"/>
      <sheetName val="Drivers"/>
      <sheetName val="Outcomes"/>
      <sheetName val="Cases"/>
      <sheetName val="Risk Scores"/>
      <sheetName val="Freq_Driver"/>
      <sheetName val="RiskScore_Driver"/>
      <sheetName val="RiskScore_Subdriver"/>
      <sheetName val="RiskScore_Attribute"/>
      <sheetName val="RiskScore_Outcome"/>
      <sheetName val="RiskScore_Tranche"/>
      <sheetName val="RiskScore_NU"/>
      <sheetName val="%DriverRiskScore"/>
      <sheetName val="%RiskScore_Driver"/>
      <sheetName val="TYBaselineRS_by_Tranche"/>
      <sheetName val="TYBaseline2023_Attribute"/>
      <sheetName val="pvtable_rs"/>
      <sheetName val="pvtable_freq"/>
      <sheetName val="Input_ExposureH"/>
      <sheetName val="Freq_DriverH"/>
      <sheetName val="RiskScore_SubdriverH"/>
      <sheetName val="Input_ExposureT"/>
      <sheetName val="Freq_DriverT"/>
      <sheetName val="RiskScore_SubdriverT"/>
      <sheetName val="Input_ExposureD"/>
      <sheetName val="Freq_DriverD"/>
      <sheetName val="RiskScore_SubdriverD"/>
      <sheetName val="Eff_by_subdriver_TYbaseline2027"/>
      <sheetName val="Eff_by_driver_TYbaseline2027"/>
      <sheetName val="TYBaseline2027_Attribute"/>
      <sheetName val="Eff_by_attribute_TYbaseline2027"/>
      <sheetName val="Eff_by_outcome_TYbaseline2027"/>
      <sheetName val="Input_Exposur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nge Log"/>
      <sheetName val="TOC"/>
      <sheetName val="0-GlobalParameters"/>
      <sheetName val="1-Risk"/>
      <sheetName val="2-BowTie"/>
      <sheetName val="REF_Tranche"/>
      <sheetName val="3-Tranche"/>
      <sheetName val="REF_CC"/>
      <sheetName val="REF_Freq"/>
      <sheetName val="4-Freq"/>
      <sheetName val="REF_EPSSMult"/>
      <sheetName val="5-FreqMult"/>
      <sheetName val="REF_Conseq"/>
      <sheetName val="6-Conseq"/>
      <sheetName val="7-ConseqMult"/>
      <sheetName val="UpdatePrograms"/>
      <sheetName val="8-Program"/>
      <sheetName val="REF_ProgramExposureSpend"/>
      <sheetName val="9-ProgramExposureSpend"/>
      <sheetName val="10-ProgramFreqEff"/>
      <sheetName val="REF_FreqEff"/>
      <sheetName val="11-ProgramConseqEff"/>
      <sheetName val="REF_ConseqEff"/>
      <sheetName val="12-esc_method"/>
      <sheetName val="13-Distribution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BD79F-3E2B-4624-A221-A0F854F3B83B}">
  <dimension ref="A1:AI46"/>
  <sheetViews>
    <sheetView topLeftCell="H24" zoomScaleNormal="100" workbookViewId="0">
      <selection activeCell="E36" sqref="E36"/>
    </sheetView>
  </sheetViews>
  <sheetFormatPr defaultRowHeight="14.5" outlineLevelRow="1" x14ac:dyDescent="0.35"/>
  <cols>
    <col min="1" max="1" width="8.81640625" bestFit="1" customWidth="1"/>
    <col min="2" max="3" width="20" bestFit="1" customWidth="1"/>
    <col min="4" max="4" width="41.1796875" bestFit="1" customWidth="1"/>
    <col min="5" max="5" width="8.81640625" bestFit="1" customWidth="1"/>
    <col min="6" max="6" width="9.453125" bestFit="1" customWidth="1"/>
    <col min="7" max="7" width="11" bestFit="1" customWidth="1"/>
    <col min="8" max="8" width="36.1796875" bestFit="1" customWidth="1"/>
    <col min="9" max="9" width="8.81640625" bestFit="1" customWidth="1"/>
    <col min="10" max="10" width="7.1796875" customWidth="1"/>
    <col min="11" max="11" width="7.453125" customWidth="1"/>
    <col min="12" max="12" width="7.1796875" customWidth="1"/>
    <col min="13" max="13" width="14.1796875" customWidth="1"/>
    <col min="14" max="14" width="9.1796875" customWidth="1"/>
    <col min="15" max="15" width="14.1796875" customWidth="1"/>
    <col min="16" max="18" width="8.81640625" bestFit="1" customWidth="1"/>
    <col min="21" max="21" width="8.81640625" bestFit="1" customWidth="1"/>
    <col min="22" max="22" width="11.1796875" customWidth="1"/>
    <col min="23" max="23" width="12.1796875" customWidth="1"/>
    <col min="26" max="26" width="8.1796875" bestFit="1" customWidth="1"/>
    <col min="27" max="27" width="8.81640625" bestFit="1" customWidth="1"/>
  </cols>
  <sheetData>
    <row r="1" spans="1:35" ht="24.5" hidden="1" outlineLevel="1" x14ac:dyDescent="0.35">
      <c r="A1" s="60"/>
      <c r="B1" s="60"/>
      <c r="C1" s="60"/>
      <c r="D1" s="62" t="s">
        <v>0</v>
      </c>
      <c r="E1" s="61" t="s">
        <v>1</v>
      </c>
      <c r="F1" s="61" t="s">
        <v>2</v>
      </c>
      <c r="G1" s="61" t="s">
        <v>3</v>
      </c>
      <c r="H1" s="60"/>
      <c r="I1" s="59" t="s">
        <v>4</v>
      </c>
      <c r="J1" s="58" t="s">
        <v>5</v>
      </c>
      <c r="K1" s="57" t="s">
        <v>5</v>
      </c>
      <c r="L1" s="57" t="s">
        <v>5</v>
      </c>
      <c r="M1" s="56" t="s">
        <v>5</v>
      </c>
      <c r="N1" s="56" t="s">
        <v>5</v>
      </c>
      <c r="O1" s="55" t="s">
        <v>5</v>
      </c>
      <c r="P1" s="54" t="s">
        <v>6</v>
      </c>
      <c r="Q1" s="53" t="s">
        <v>6</v>
      </c>
      <c r="R1" s="53" t="s">
        <v>6</v>
      </c>
      <c r="S1" s="53" t="s">
        <v>6</v>
      </c>
      <c r="T1" s="53" t="s">
        <v>6</v>
      </c>
      <c r="U1" s="53" t="s">
        <v>6</v>
      </c>
      <c r="V1" s="53" t="s">
        <v>6</v>
      </c>
      <c r="W1" s="52" t="s">
        <v>7</v>
      </c>
      <c r="X1" s="51"/>
      <c r="Y1" s="51"/>
      <c r="Z1" s="51"/>
      <c r="AA1" s="50"/>
    </row>
    <row r="2" spans="1:35" ht="36" hidden="1" outlineLevel="1" x14ac:dyDescent="0.35">
      <c r="A2" s="44" t="s">
        <v>8</v>
      </c>
      <c r="B2" s="44" t="s">
        <v>9</v>
      </c>
      <c r="C2" s="44" t="s">
        <v>10</v>
      </c>
      <c r="D2" s="49" t="s">
        <v>11</v>
      </c>
      <c r="E2" s="44" t="s">
        <v>12</v>
      </c>
      <c r="F2" s="44" t="s">
        <v>13</v>
      </c>
      <c r="G2" s="44" t="s">
        <v>14</v>
      </c>
      <c r="H2" s="49" t="s">
        <v>15</v>
      </c>
      <c r="I2" s="45" t="s">
        <v>16</v>
      </c>
      <c r="J2" s="48" t="s">
        <v>17</v>
      </c>
      <c r="K2" s="47" t="s">
        <v>18</v>
      </c>
      <c r="L2" s="47" t="s">
        <v>19</v>
      </c>
      <c r="M2" s="44" t="s">
        <v>20</v>
      </c>
      <c r="N2" s="44" t="s">
        <v>21</v>
      </c>
      <c r="O2" s="43" t="s">
        <v>22</v>
      </c>
      <c r="P2" s="44" t="s">
        <v>17</v>
      </c>
      <c r="Q2" s="44" t="s">
        <v>18</v>
      </c>
      <c r="R2" s="44" t="s">
        <v>19</v>
      </c>
      <c r="S2" s="44" t="s">
        <v>20</v>
      </c>
      <c r="T2" s="44" t="s">
        <v>21</v>
      </c>
      <c r="U2" s="44" t="s">
        <v>22</v>
      </c>
      <c r="V2" s="46" t="s">
        <v>16</v>
      </c>
      <c r="W2" s="45" t="s">
        <v>19</v>
      </c>
      <c r="X2" s="44" t="s">
        <v>20</v>
      </c>
      <c r="Y2" s="44" t="s">
        <v>21</v>
      </c>
      <c r="Z2" s="44" t="s">
        <v>22</v>
      </c>
      <c r="AA2" s="43" t="s">
        <v>16</v>
      </c>
    </row>
    <row r="3" spans="1:35" hidden="1" outlineLevel="1" x14ac:dyDescent="0.35">
      <c r="A3" s="23">
        <v>0</v>
      </c>
      <c r="B3" s="42" t="s">
        <v>23</v>
      </c>
      <c r="C3" s="42" t="s">
        <v>23</v>
      </c>
      <c r="D3" s="6" t="s">
        <v>24</v>
      </c>
      <c r="E3" s="23" t="s">
        <v>25</v>
      </c>
      <c r="F3" s="23" t="s">
        <v>26</v>
      </c>
      <c r="G3" s="23" t="s">
        <v>27</v>
      </c>
      <c r="H3" s="22" t="s">
        <v>27</v>
      </c>
      <c r="I3" s="21">
        <v>940.49706708727797</v>
      </c>
      <c r="J3" s="20">
        <v>21.8154430966582</v>
      </c>
      <c r="K3" s="19">
        <v>1.66632889520795</v>
      </c>
      <c r="L3" s="19">
        <v>23.48177199186615</v>
      </c>
      <c r="M3" s="17">
        <v>282143353.85868597</v>
      </c>
      <c r="N3" s="17">
        <v>0</v>
      </c>
      <c r="O3" s="18">
        <v>3803647304.7034202</v>
      </c>
      <c r="P3" s="17">
        <v>1817.1974694968101</v>
      </c>
      <c r="Q3" s="17">
        <v>40.709787231462101</v>
      </c>
      <c r="R3" s="17">
        <v>1857.9072567282722</v>
      </c>
      <c r="S3" s="17">
        <v>1455.6866729379201</v>
      </c>
      <c r="T3" s="17">
        <v>0</v>
      </c>
      <c r="U3" s="17">
        <v>20580.554410876</v>
      </c>
      <c r="V3" s="17">
        <v>23894.148340542193</v>
      </c>
      <c r="W3" s="40">
        <v>5.1561586478316874</v>
      </c>
      <c r="X3" s="39">
        <v>1.5960091068886348</v>
      </c>
      <c r="Y3" s="39" t="s">
        <v>28</v>
      </c>
      <c r="Z3" s="39">
        <v>5.2890929119596466</v>
      </c>
      <c r="AA3" s="38">
        <v>4.6274758886551197</v>
      </c>
      <c r="AB3" t="s">
        <v>28</v>
      </c>
      <c r="AC3" t="s">
        <v>28</v>
      </c>
      <c r="AE3" t="s">
        <v>29</v>
      </c>
      <c r="AF3">
        <v>2023</v>
      </c>
      <c r="AG3" t="b">
        <v>1</v>
      </c>
      <c r="AH3" t="b">
        <v>1</v>
      </c>
    </row>
    <row r="4" spans="1:35" hidden="1" outlineLevel="1" x14ac:dyDescent="0.35">
      <c r="A4">
        <v>1</v>
      </c>
      <c r="B4" s="25" t="s">
        <v>30</v>
      </c>
      <c r="C4" s="25" t="s">
        <v>30</v>
      </c>
      <c r="D4" s="6" t="s">
        <v>31</v>
      </c>
      <c r="E4" s="23" t="s">
        <v>25</v>
      </c>
      <c r="F4" t="s">
        <v>26</v>
      </c>
      <c r="G4" t="s">
        <v>27</v>
      </c>
      <c r="H4" s="22" t="s">
        <v>32</v>
      </c>
      <c r="I4" s="21">
        <v>1662.1681237702942</v>
      </c>
      <c r="J4" s="20">
        <v>3.3232745731568807</v>
      </c>
      <c r="K4" s="19">
        <v>4.1356440198933244</v>
      </c>
      <c r="L4" s="19">
        <v>7.4589185930502051</v>
      </c>
      <c r="M4" s="17">
        <v>1401958078.7624621</v>
      </c>
      <c r="N4" s="17">
        <v>0</v>
      </c>
      <c r="O4" s="18">
        <v>692821977.49933589</v>
      </c>
      <c r="P4" s="17">
        <v>252.33392370592603</v>
      </c>
      <c r="Q4" s="17">
        <v>78.768623546484889</v>
      </c>
      <c r="R4" s="17">
        <v>331.10254725241089</v>
      </c>
      <c r="S4" s="17">
        <v>6116.9061150864036</v>
      </c>
      <c r="T4" s="17">
        <v>0</v>
      </c>
      <c r="U4" s="17">
        <v>3526.7039890104388</v>
      </c>
      <c r="V4" s="17">
        <v>9974.7126513492531</v>
      </c>
      <c r="W4" s="16">
        <v>2.8928090126707953</v>
      </c>
      <c r="X4" s="15">
        <v>1.3496901265830541</v>
      </c>
      <c r="Y4" s="15" t="s">
        <v>28</v>
      </c>
      <c r="Z4" s="15">
        <v>4.9759008676899121</v>
      </c>
      <c r="AA4" s="14">
        <v>1.8625885415882766</v>
      </c>
      <c r="AB4">
        <v>1</v>
      </c>
      <c r="AC4">
        <v>1</v>
      </c>
      <c r="AD4" t="s">
        <v>33</v>
      </c>
      <c r="AE4" t="s">
        <v>29</v>
      </c>
      <c r="AF4">
        <v>2023</v>
      </c>
      <c r="AG4" t="b">
        <v>1</v>
      </c>
      <c r="AH4" t="b">
        <v>1</v>
      </c>
    </row>
    <row r="5" spans="1:35" hidden="1" outlineLevel="1" x14ac:dyDescent="0.35">
      <c r="A5" s="23">
        <v>0</v>
      </c>
      <c r="B5" s="42" t="s">
        <v>23</v>
      </c>
      <c r="C5" s="42" t="s">
        <v>23</v>
      </c>
      <c r="D5" s="6" t="s">
        <v>24</v>
      </c>
      <c r="E5" s="23" t="s">
        <v>25</v>
      </c>
      <c r="F5" s="23" t="s">
        <v>26</v>
      </c>
      <c r="G5" s="23" t="s">
        <v>27</v>
      </c>
      <c r="H5" s="22" t="s">
        <v>32</v>
      </c>
      <c r="I5" s="21">
        <v>871.76812377019405</v>
      </c>
      <c r="J5" s="20">
        <v>3.3125841625708898</v>
      </c>
      <c r="K5" s="19">
        <v>0.52101886202020398</v>
      </c>
      <c r="L5" s="19">
        <v>3.8336030245910937</v>
      </c>
      <c r="M5" s="17">
        <v>88984904.259474099</v>
      </c>
      <c r="N5" s="17">
        <v>0</v>
      </c>
      <c r="O5" s="18">
        <v>649697292.65237296</v>
      </c>
      <c r="P5" s="17">
        <v>252.169879355484</v>
      </c>
      <c r="Q5" s="17">
        <v>10.5404414201641</v>
      </c>
      <c r="R5" s="17">
        <v>262.71032077564809</v>
      </c>
      <c r="S5" s="17">
        <v>379.06537696869401</v>
      </c>
      <c r="T5" s="17">
        <v>0</v>
      </c>
      <c r="U5" s="17">
        <v>3473.22680418339</v>
      </c>
      <c r="V5" s="17">
        <v>4115.0025019277318</v>
      </c>
      <c r="W5" s="40">
        <v>5.1561586478316874</v>
      </c>
      <c r="X5" s="39">
        <v>1.5960091068886348</v>
      </c>
      <c r="Y5" s="39" t="s">
        <v>28</v>
      </c>
      <c r="Z5" s="39">
        <v>5.2890929119596466</v>
      </c>
      <c r="AA5" s="38">
        <v>4.6274758886551197</v>
      </c>
      <c r="AB5" t="s">
        <v>28</v>
      </c>
      <c r="AC5" t="s">
        <v>28</v>
      </c>
      <c r="AD5" t="s">
        <v>33</v>
      </c>
      <c r="AE5" t="s">
        <v>29</v>
      </c>
      <c r="AF5">
        <v>2023</v>
      </c>
      <c r="AG5" t="b">
        <v>1</v>
      </c>
      <c r="AH5" t="b">
        <v>1</v>
      </c>
    </row>
    <row r="6" spans="1:35" hidden="1" outlineLevel="1" x14ac:dyDescent="0.35">
      <c r="A6" s="23">
        <v>0</v>
      </c>
      <c r="B6" s="41" t="s">
        <v>34</v>
      </c>
      <c r="C6" s="41" t="s">
        <v>34</v>
      </c>
      <c r="D6" s="6" t="s">
        <v>35</v>
      </c>
      <c r="E6" s="23" t="s">
        <v>25</v>
      </c>
      <c r="F6" s="23" t="s">
        <v>26</v>
      </c>
      <c r="G6" s="23" t="s">
        <v>27</v>
      </c>
      <c r="H6" s="22" t="s">
        <v>27</v>
      </c>
      <c r="I6" s="21">
        <v>29929.737492877499</v>
      </c>
      <c r="J6" s="20">
        <v>0.46854081931199498</v>
      </c>
      <c r="K6" s="19">
        <v>4.3293432471444904</v>
      </c>
      <c r="L6" s="19">
        <v>4.7978840664564855</v>
      </c>
      <c r="M6" s="17">
        <v>1563228462.3532901</v>
      </c>
      <c r="N6" s="17">
        <v>0</v>
      </c>
      <c r="O6" s="18">
        <v>106878203.224949</v>
      </c>
      <c r="P6" s="17">
        <v>7.1897588723425701</v>
      </c>
      <c r="Q6" s="17">
        <v>68.912915884492605</v>
      </c>
      <c r="R6" s="17">
        <v>76.102674756835171</v>
      </c>
      <c r="S6" s="17">
        <v>5139.0879959620597</v>
      </c>
      <c r="T6" s="17">
        <v>0</v>
      </c>
      <c r="U6" s="17">
        <v>109.336401899123</v>
      </c>
      <c r="V6" s="17">
        <v>5324.5270726180179</v>
      </c>
      <c r="W6" s="40">
        <v>1.0336732526054475</v>
      </c>
      <c r="X6" s="39">
        <v>1.0169530050149014</v>
      </c>
      <c r="Y6" s="39" t="s">
        <v>28</v>
      </c>
      <c r="Z6" s="39">
        <v>1.0000000000000018</v>
      </c>
      <c r="AA6" s="38">
        <v>1.0168341104309129</v>
      </c>
      <c r="AB6" t="s">
        <v>28</v>
      </c>
      <c r="AC6" t="s">
        <v>28</v>
      </c>
      <c r="AE6" t="s">
        <v>29</v>
      </c>
      <c r="AF6">
        <v>2023</v>
      </c>
      <c r="AG6" t="b">
        <v>1</v>
      </c>
      <c r="AH6" t="b">
        <v>1</v>
      </c>
    </row>
    <row r="7" spans="1:35" hidden="1" outlineLevel="1" x14ac:dyDescent="0.35">
      <c r="A7">
        <v>1</v>
      </c>
      <c r="B7" s="24" t="s">
        <v>36</v>
      </c>
      <c r="C7" s="24" t="s">
        <v>36</v>
      </c>
      <c r="D7" s="6" t="s">
        <v>35</v>
      </c>
      <c r="E7" s="23" t="s">
        <v>25</v>
      </c>
      <c r="F7" t="s">
        <v>26</v>
      </c>
      <c r="G7" t="s">
        <v>27</v>
      </c>
      <c r="H7" s="22" t="s">
        <v>27</v>
      </c>
      <c r="I7" s="21">
        <v>29143.137492877398</v>
      </c>
      <c r="J7" s="20">
        <v>0.45785040872600402</v>
      </c>
      <c r="K7" s="19">
        <v>2.9552261543295</v>
      </c>
      <c r="L7" s="19">
        <v>3.4130765630555038</v>
      </c>
      <c r="M7" s="17">
        <v>985501947.61362898</v>
      </c>
      <c r="N7" s="17">
        <v>0</v>
      </c>
      <c r="O7" s="18">
        <v>105121682.00047299</v>
      </c>
      <c r="P7" s="17">
        <v>7.0257145219005404</v>
      </c>
      <c r="Q7" s="17">
        <v>47.827089095246599</v>
      </c>
      <c r="R7" s="17">
        <v>54.852803617147138</v>
      </c>
      <c r="S7" s="17">
        <v>3271.4830462934401</v>
      </c>
      <c r="T7" s="17">
        <v>0</v>
      </c>
      <c r="U7" s="17">
        <v>107.539480686484</v>
      </c>
      <c r="V7" s="17">
        <v>3433.8753305970708</v>
      </c>
      <c r="W7" s="16">
        <v>1.0473356982056119</v>
      </c>
      <c r="X7" s="15">
        <v>1.0268912913118848</v>
      </c>
      <c r="Y7" s="15" t="s">
        <v>28</v>
      </c>
      <c r="Z7" s="15">
        <v>1.0000000000000013</v>
      </c>
      <c r="AA7" s="14">
        <v>1.0263469767683564</v>
      </c>
      <c r="AB7">
        <v>5</v>
      </c>
      <c r="AC7">
        <v>2</v>
      </c>
      <c r="AE7" t="s">
        <v>29</v>
      </c>
      <c r="AF7">
        <v>2023</v>
      </c>
      <c r="AG7" t="b">
        <v>1</v>
      </c>
      <c r="AH7" t="b">
        <v>1</v>
      </c>
    </row>
    <row r="8" spans="1:35" hidden="1" outlineLevel="1" x14ac:dyDescent="0.35">
      <c r="A8">
        <v>0</v>
      </c>
      <c r="B8" s="24" t="s">
        <v>37</v>
      </c>
      <c r="C8" s="24" t="s">
        <v>37</v>
      </c>
      <c r="D8" s="6" t="s">
        <v>38</v>
      </c>
      <c r="E8" s="23" t="s">
        <v>25</v>
      </c>
      <c r="F8" t="s">
        <v>26</v>
      </c>
      <c r="G8" t="s">
        <v>27</v>
      </c>
      <c r="H8" s="22" t="s">
        <v>27</v>
      </c>
      <c r="I8" s="21">
        <v>3.8</v>
      </c>
      <c r="J8" s="20">
        <v>0</v>
      </c>
      <c r="K8" s="19">
        <v>2.2405080650581302</v>
      </c>
      <c r="L8" s="19">
        <v>2.2405080650581302</v>
      </c>
      <c r="M8" s="17">
        <v>735246659.763327</v>
      </c>
      <c r="N8" s="17">
        <v>0</v>
      </c>
      <c r="O8" s="18">
        <v>41368163.622486897</v>
      </c>
      <c r="P8" s="17">
        <v>0</v>
      </c>
      <c r="Q8" s="17">
        <v>47.142355337074797</v>
      </c>
      <c r="R8" s="17">
        <v>47.142355337074797</v>
      </c>
      <c r="S8" s="17">
        <v>3870.2357884490898</v>
      </c>
      <c r="T8" s="17">
        <v>0</v>
      </c>
      <c r="U8" s="17">
        <v>51.680263614409597</v>
      </c>
      <c r="V8" s="17">
        <v>3969.0584074005742</v>
      </c>
      <c r="W8" s="16">
        <v>1.3711907432574153</v>
      </c>
      <c r="X8" s="15">
        <v>1.628327089649948</v>
      </c>
      <c r="Y8" s="15" t="s">
        <v>28</v>
      </c>
      <c r="Z8" s="15">
        <v>1.2211888885153541</v>
      </c>
      <c r="AA8" s="14">
        <v>1.6177013490268539</v>
      </c>
      <c r="AB8" t="s">
        <v>28</v>
      </c>
      <c r="AC8" t="s">
        <v>28</v>
      </c>
      <c r="AE8" t="s">
        <v>29</v>
      </c>
      <c r="AF8">
        <v>2023</v>
      </c>
      <c r="AG8" t="b">
        <v>1</v>
      </c>
      <c r="AH8" t="b">
        <v>1</v>
      </c>
    </row>
    <row r="9" spans="1:35" hidden="1" outlineLevel="1" x14ac:dyDescent="0.35">
      <c r="A9" s="8">
        <v>1</v>
      </c>
      <c r="B9" s="37" t="s">
        <v>30</v>
      </c>
      <c r="C9" s="37" t="s">
        <v>30</v>
      </c>
      <c r="D9" s="36" t="s">
        <v>31</v>
      </c>
      <c r="E9" s="35" t="s">
        <v>25</v>
      </c>
      <c r="F9" s="8" t="s">
        <v>26</v>
      </c>
      <c r="G9" s="8" t="s">
        <v>39</v>
      </c>
      <c r="H9" s="34" t="s">
        <v>40</v>
      </c>
      <c r="I9" s="33">
        <v>1643.6767905623674</v>
      </c>
      <c r="J9" s="32">
        <v>3.5130062463500922</v>
      </c>
      <c r="K9" s="31">
        <v>3.8793696805281832</v>
      </c>
      <c r="L9" s="31">
        <v>7.3923759268782749</v>
      </c>
      <c r="M9" s="29">
        <v>1312259498.3536763</v>
      </c>
      <c r="N9" s="29">
        <v>0</v>
      </c>
      <c r="O9" s="30">
        <v>720199338.61486709</v>
      </c>
      <c r="P9" s="29">
        <v>268.34851623969962</v>
      </c>
      <c r="Q9" s="29">
        <v>73.887876617268518</v>
      </c>
      <c r="R9" s="29">
        <v>342.23639285696811</v>
      </c>
      <c r="S9" s="29">
        <v>5706.0247428461344</v>
      </c>
      <c r="T9" s="29">
        <v>0</v>
      </c>
      <c r="U9" s="29">
        <v>3689.10325921913</v>
      </c>
      <c r="V9" s="29">
        <v>9737.3643949222296</v>
      </c>
      <c r="W9" s="28">
        <v>3.0169996025685415</v>
      </c>
      <c r="X9" s="27">
        <v>1.3450895828100906</v>
      </c>
      <c r="Y9" s="27" t="s">
        <v>28</v>
      </c>
      <c r="Z9" s="27">
        <v>5.0071714181927929</v>
      </c>
      <c r="AA9" s="26">
        <v>1.9121685240913335</v>
      </c>
      <c r="AB9">
        <v>1</v>
      </c>
      <c r="AC9">
        <v>1</v>
      </c>
      <c r="AD9" t="s">
        <v>41</v>
      </c>
      <c r="AE9" t="s">
        <v>29</v>
      </c>
      <c r="AF9">
        <v>2027</v>
      </c>
      <c r="AG9" t="b">
        <v>1</v>
      </c>
      <c r="AH9" t="b">
        <v>1</v>
      </c>
      <c r="AI9">
        <v>1</v>
      </c>
    </row>
    <row r="10" spans="1:35" hidden="1" outlineLevel="1" x14ac:dyDescent="0.35">
      <c r="A10">
        <v>0</v>
      </c>
      <c r="B10" s="25" t="s">
        <v>23</v>
      </c>
      <c r="C10" s="25" t="s">
        <v>23</v>
      </c>
      <c r="D10" s="6" t="s">
        <v>24</v>
      </c>
      <c r="E10" s="23" t="s">
        <v>25</v>
      </c>
      <c r="F10" t="s">
        <v>26</v>
      </c>
      <c r="G10" t="s">
        <v>39</v>
      </c>
      <c r="H10" s="22" t="s">
        <v>40</v>
      </c>
      <c r="I10" s="21">
        <v>871.425773671358</v>
      </c>
      <c r="J10" s="20">
        <v>3.5026181032901</v>
      </c>
      <c r="K10" s="19">
        <v>0.53231235373435404</v>
      </c>
      <c r="L10" s="19">
        <v>4.034930457024454</v>
      </c>
      <c r="M10" s="17">
        <v>90888360.012251303</v>
      </c>
      <c r="N10" s="17">
        <v>0</v>
      </c>
      <c r="O10" s="18">
        <v>680614397.68160498</v>
      </c>
      <c r="P10" s="17">
        <v>268.18911018444402</v>
      </c>
      <c r="Q10" s="17">
        <v>10.8364247757561</v>
      </c>
      <c r="R10" s="17">
        <v>279.0255349602001</v>
      </c>
      <c r="S10" s="17">
        <v>389.62416989925498</v>
      </c>
      <c r="T10" s="17">
        <v>0</v>
      </c>
      <c r="U10" s="17">
        <v>3640.0327290652099</v>
      </c>
      <c r="V10" s="17">
        <v>4308.6824339246696</v>
      </c>
      <c r="W10" s="16">
        <v>4.5065168861889742</v>
      </c>
      <c r="X10" s="15">
        <v>1.3260958214522223</v>
      </c>
      <c r="Y10" s="15" t="s">
        <v>28</v>
      </c>
      <c r="Z10" s="15">
        <v>5.2279150620104184</v>
      </c>
      <c r="AA10" s="14">
        <v>4.0957153896613976</v>
      </c>
      <c r="AB10" t="s">
        <v>28</v>
      </c>
      <c r="AC10" t="s">
        <v>28</v>
      </c>
      <c r="AD10" t="s">
        <v>41</v>
      </c>
      <c r="AE10" t="s">
        <v>29</v>
      </c>
      <c r="AF10">
        <v>2027</v>
      </c>
      <c r="AG10" t="b">
        <v>1</v>
      </c>
      <c r="AH10" t="b">
        <v>1</v>
      </c>
    </row>
    <row r="11" spans="1:35" hidden="1" outlineLevel="1" x14ac:dyDescent="0.35">
      <c r="A11">
        <v>0</v>
      </c>
      <c r="B11" s="25" t="s">
        <v>23</v>
      </c>
      <c r="C11" s="25" t="s">
        <v>23</v>
      </c>
      <c r="D11" s="6" t="s">
        <v>24</v>
      </c>
      <c r="E11" s="23" t="s">
        <v>25</v>
      </c>
      <c r="F11" t="s">
        <v>26</v>
      </c>
      <c r="G11" t="s">
        <v>39</v>
      </c>
      <c r="H11" s="22" t="s">
        <v>42</v>
      </c>
      <c r="I11" s="21">
        <v>914.59395650436795</v>
      </c>
      <c r="J11" s="20">
        <v>19.031175595257299</v>
      </c>
      <c r="K11" s="19">
        <v>1.4644318223878401</v>
      </c>
      <c r="L11" s="19">
        <v>20.495607417645139</v>
      </c>
      <c r="M11" s="17">
        <v>248070102.402623</v>
      </c>
      <c r="N11" s="17">
        <v>0</v>
      </c>
      <c r="O11" s="18">
        <v>3283118599.75984</v>
      </c>
      <c r="P11" s="17">
        <v>1584.5769633479399</v>
      </c>
      <c r="Q11" s="17">
        <v>35.583014012114099</v>
      </c>
      <c r="R11" s="17">
        <v>1620.159977360054</v>
      </c>
      <c r="S11" s="17">
        <v>1272.6956532878901</v>
      </c>
      <c r="T11" s="17">
        <v>0</v>
      </c>
      <c r="U11" s="17">
        <v>17774.828793864301</v>
      </c>
      <c r="V11" s="17">
        <v>20667.684424512201</v>
      </c>
      <c r="W11" s="16">
        <v>4.5065168861889742</v>
      </c>
      <c r="X11" s="15">
        <v>1.3260958214522223</v>
      </c>
      <c r="Y11" s="15" t="s">
        <v>28</v>
      </c>
      <c r="Z11" s="15">
        <v>5.2279150620104184</v>
      </c>
      <c r="AA11" s="14">
        <v>4.0957153896613976</v>
      </c>
      <c r="AB11" t="s">
        <v>28</v>
      </c>
      <c r="AC11" t="s">
        <v>28</v>
      </c>
      <c r="AD11" t="s">
        <v>43</v>
      </c>
      <c r="AE11" t="s">
        <v>29</v>
      </c>
      <c r="AF11">
        <v>2027</v>
      </c>
      <c r="AG11" t="b">
        <v>1</v>
      </c>
      <c r="AH11" t="b">
        <v>1</v>
      </c>
    </row>
    <row r="12" spans="1:35" hidden="1" outlineLevel="1" x14ac:dyDescent="0.35">
      <c r="A12">
        <v>0</v>
      </c>
      <c r="B12" s="25" t="s">
        <v>23</v>
      </c>
      <c r="C12" s="25" t="s">
        <v>23</v>
      </c>
      <c r="D12" s="6" t="s">
        <v>24</v>
      </c>
      <c r="E12" s="23" t="s">
        <v>25</v>
      </c>
      <c r="F12" t="s">
        <v>26</v>
      </c>
      <c r="G12" t="s">
        <v>39</v>
      </c>
      <c r="H12" s="22" t="s">
        <v>44</v>
      </c>
      <c r="I12" s="21">
        <v>855.41973774258599</v>
      </c>
      <c r="J12" s="20">
        <v>3.2067344101244899</v>
      </c>
      <c r="K12" s="19">
        <v>0.49880697264295798</v>
      </c>
      <c r="L12" s="19">
        <v>3.7055413827674477</v>
      </c>
      <c r="M12" s="17">
        <v>85214305.230347097</v>
      </c>
      <c r="N12" s="17">
        <v>0</v>
      </c>
      <c r="O12" s="18">
        <v>609084766.53101599</v>
      </c>
      <c r="P12" s="17">
        <v>244.362869242404</v>
      </c>
      <c r="Q12" s="17">
        <v>10.045141306576999</v>
      </c>
      <c r="R12" s="17">
        <v>254.408010548981</v>
      </c>
      <c r="S12" s="17">
        <v>361.32726183325002</v>
      </c>
      <c r="T12" s="17">
        <v>0</v>
      </c>
      <c r="U12" s="17">
        <v>3253.40688180805</v>
      </c>
      <c r="V12" s="17">
        <v>3869.142154190281</v>
      </c>
      <c r="W12" s="16">
        <v>4.5065168861889742</v>
      </c>
      <c r="X12" s="15">
        <v>1.3260958214522223</v>
      </c>
      <c r="Y12" s="15" t="s">
        <v>28</v>
      </c>
      <c r="Z12" s="15">
        <v>5.2279150620104184</v>
      </c>
      <c r="AA12" s="14">
        <v>4.0957153896613976</v>
      </c>
      <c r="AB12" t="s">
        <v>28</v>
      </c>
      <c r="AC12" t="s">
        <v>28</v>
      </c>
      <c r="AD12" t="s">
        <v>45</v>
      </c>
      <c r="AE12" t="s">
        <v>29</v>
      </c>
      <c r="AF12">
        <v>2027</v>
      </c>
      <c r="AG12" t="b">
        <v>1</v>
      </c>
      <c r="AH12" t="b">
        <v>1</v>
      </c>
    </row>
    <row r="13" spans="1:35" hidden="1" outlineLevel="1" x14ac:dyDescent="0.35">
      <c r="A13">
        <v>0</v>
      </c>
      <c r="B13" s="24" t="s">
        <v>34</v>
      </c>
      <c r="C13" s="24" t="s">
        <v>34</v>
      </c>
      <c r="D13" s="6" t="s">
        <v>35</v>
      </c>
      <c r="E13" s="23" t="s">
        <v>25</v>
      </c>
      <c r="F13" t="s">
        <v>26</v>
      </c>
      <c r="G13" t="s">
        <v>39</v>
      </c>
      <c r="H13" s="22" t="s">
        <v>44</v>
      </c>
      <c r="I13" s="21">
        <v>29244.062920340701</v>
      </c>
      <c r="J13" s="20">
        <v>0.45325944471951202</v>
      </c>
      <c r="K13" s="19">
        <v>4.0794001624093799</v>
      </c>
      <c r="L13" s="19">
        <v>4.5326596071288918</v>
      </c>
      <c r="M13" s="17">
        <v>1486329647.14522</v>
      </c>
      <c r="N13" s="17">
        <v>0</v>
      </c>
      <c r="O13" s="18">
        <v>104233740.023159</v>
      </c>
      <c r="P13" s="17">
        <v>6.9552661792209101</v>
      </c>
      <c r="Q13" s="17">
        <v>65.071678633911404</v>
      </c>
      <c r="R13" s="17">
        <v>72.026944813132317</v>
      </c>
      <c r="S13" s="17">
        <v>4889.1132809258997</v>
      </c>
      <c r="T13" s="17">
        <v>0</v>
      </c>
      <c r="U13" s="17">
        <v>106.631116043692</v>
      </c>
      <c r="V13" s="17">
        <v>5067.7713417827235</v>
      </c>
      <c r="W13" s="16">
        <v>1.0355593520499975</v>
      </c>
      <c r="X13" s="15">
        <v>1.0175417632060895</v>
      </c>
      <c r="Y13" s="15" t="s">
        <v>28</v>
      </c>
      <c r="Z13" s="15">
        <v>1.0000000000000033</v>
      </c>
      <c r="AA13" s="14">
        <v>1.0174178308811448</v>
      </c>
      <c r="AB13" t="s">
        <v>28</v>
      </c>
      <c r="AC13" t="s">
        <v>28</v>
      </c>
      <c r="AD13" t="s">
        <v>45</v>
      </c>
      <c r="AE13" t="s">
        <v>29</v>
      </c>
      <c r="AF13">
        <v>2027</v>
      </c>
      <c r="AG13" t="b">
        <v>1</v>
      </c>
      <c r="AH13" t="b">
        <v>1</v>
      </c>
    </row>
    <row r="14" spans="1:35" hidden="1" outlineLevel="1" x14ac:dyDescent="0.35">
      <c r="A14">
        <v>1</v>
      </c>
      <c r="B14" s="24" t="s">
        <v>36</v>
      </c>
      <c r="C14" s="24" t="s">
        <v>36</v>
      </c>
      <c r="D14" s="6" t="s">
        <v>35</v>
      </c>
      <c r="E14" s="23" t="s">
        <v>25</v>
      </c>
      <c r="F14" t="s">
        <v>26</v>
      </c>
      <c r="G14" t="s">
        <v>39</v>
      </c>
      <c r="H14" s="22" t="s">
        <v>44</v>
      </c>
      <c r="I14" s="21">
        <v>28475.2930267761</v>
      </c>
      <c r="J14" s="20">
        <v>0.44287130165951999</v>
      </c>
      <c r="K14" s="19">
        <v>2.7848388588473001</v>
      </c>
      <c r="L14" s="19">
        <v>3.2277101605068199</v>
      </c>
      <c r="M14" s="17">
        <v>938507008.26858199</v>
      </c>
      <c r="N14" s="17">
        <v>0</v>
      </c>
      <c r="O14" s="18">
        <v>102545556.815405</v>
      </c>
      <c r="P14" s="17">
        <v>6.7958601239653396</v>
      </c>
      <c r="Q14" s="17">
        <v>45.206635430751199</v>
      </c>
      <c r="R14" s="17">
        <v>52.002495554716539</v>
      </c>
      <c r="S14" s="17">
        <v>3118.17799268215</v>
      </c>
      <c r="T14" s="17">
        <v>0</v>
      </c>
      <c r="U14" s="17">
        <v>104.904104622159</v>
      </c>
      <c r="V14" s="17">
        <v>3275.0845928590256</v>
      </c>
      <c r="W14" s="16">
        <v>1.0499358463671304</v>
      </c>
      <c r="X14" s="15">
        <v>1.0277811912822119</v>
      </c>
      <c r="Y14" s="15" t="s">
        <v>28</v>
      </c>
      <c r="Z14" s="15">
        <v>0.999999999999997</v>
      </c>
      <c r="AA14" s="14">
        <v>1.0272112814636314</v>
      </c>
      <c r="AB14">
        <v>5</v>
      </c>
      <c r="AC14">
        <v>2</v>
      </c>
      <c r="AD14" t="s">
        <v>45</v>
      </c>
      <c r="AE14" t="s">
        <v>29</v>
      </c>
      <c r="AF14">
        <v>2027</v>
      </c>
      <c r="AG14" t="b">
        <v>1</v>
      </c>
      <c r="AH14" t="b">
        <v>1</v>
      </c>
      <c r="AI14">
        <v>3</v>
      </c>
    </row>
    <row r="15" spans="1:35" hidden="1" outlineLevel="1" x14ac:dyDescent="0.35">
      <c r="A15">
        <v>0</v>
      </c>
      <c r="B15" s="24" t="s">
        <v>37</v>
      </c>
      <c r="C15" s="24" t="s">
        <v>37</v>
      </c>
      <c r="D15" s="6" t="s">
        <v>38</v>
      </c>
      <c r="E15" s="23" t="s">
        <v>25</v>
      </c>
      <c r="F15" t="s">
        <v>26</v>
      </c>
      <c r="G15" t="s">
        <v>39</v>
      </c>
      <c r="H15" s="22" t="s">
        <v>44</v>
      </c>
      <c r="I15" s="21">
        <v>3.48112332640869</v>
      </c>
      <c r="J15" s="20">
        <v>0</v>
      </c>
      <c r="K15" s="19">
        <v>2.05249602323175</v>
      </c>
      <c r="L15" s="19">
        <v>2.05249602323175</v>
      </c>
      <c r="M15" s="17">
        <v>673548499.46478701</v>
      </c>
      <c r="N15" s="17">
        <v>0</v>
      </c>
      <c r="O15" s="18">
        <v>37896757.725508101</v>
      </c>
      <c r="P15" s="17">
        <v>0</v>
      </c>
      <c r="Q15" s="17">
        <v>43.186408638352198</v>
      </c>
      <c r="R15" s="17">
        <v>43.186408638352198</v>
      </c>
      <c r="S15" s="17">
        <v>3545.4652847031298</v>
      </c>
      <c r="T15" s="17">
        <v>0</v>
      </c>
      <c r="U15" s="17">
        <v>47.343518732387302</v>
      </c>
      <c r="V15" s="17">
        <v>3635.995212073869</v>
      </c>
      <c r="W15" s="16">
        <v>1.3711907432574169</v>
      </c>
      <c r="X15" s="15">
        <v>1.6283270896499531</v>
      </c>
      <c r="Y15" s="15" t="s">
        <v>28</v>
      </c>
      <c r="Z15" s="15">
        <v>1.2211888885153537</v>
      </c>
      <c r="AA15" s="14">
        <v>1.617701349026859</v>
      </c>
      <c r="AB15" t="s">
        <v>28</v>
      </c>
      <c r="AC15" t="s">
        <v>28</v>
      </c>
      <c r="AD15" t="s">
        <v>45</v>
      </c>
      <c r="AE15" t="s">
        <v>29</v>
      </c>
      <c r="AF15">
        <v>2027</v>
      </c>
      <c r="AG15" t="b">
        <v>1</v>
      </c>
      <c r="AH15" t="b">
        <v>1</v>
      </c>
    </row>
    <row r="16" spans="1:35" hidden="1" outlineLevel="1" x14ac:dyDescent="0.35"/>
    <row r="17" spans="1:27" hidden="1" outlineLevel="1" x14ac:dyDescent="0.35"/>
    <row r="18" spans="1:27" hidden="1" outlineLevel="1" x14ac:dyDescent="0.35">
      <c r="D18" s="6" t="s">
        <v>46</v>
      </c>
      <c r="F18" t="s">
        <v>47</v>
      </c>
      <c r="G18" t="s">
        <v>39</v>
      </c>
      <c r="I18" s="12">
        <f t="shared" ref="I18:V18" si="0">I11</f>
        <v>914.59395650436795</v>
      </c>
      <c r="J18" s="13">
        <f t="shared" si="0"/>
        <v>19.031175595257299</v>
      </c>
      <c r="K18" s="13">
        <f t="shared" si="0"/>
        <v>1.4644318223878401</v>
      </c>
      <c r="L18" s="13">
        <f t="shared" si="0"/>
        <v>20.495607417645139</v>
      </c>
      <c r="M18" s="12">
        <f t="shared" si="0"/>
        <v>248070102.402623</v>
      </c>
      <c r="N18" s="12">
        <f t="shared" si="0"/>
        <v>0</v>
      </c>
      <c r="O18" s="12">
        <f t="shared" si="0"/>
        <v>3283118599.75984</v>
      </c>
      <c r="P18" s="12">
        <f t="shared" si="0"/>
        <v>1584.5769633479399</v>
      </c>
      <c r="Q18" s="12">
        <f t="shared" si="0"/>
        <v>35.583014012114099</v>
      </c>
      <c r="R18" s="12">
        <f t="shared" si="0"/>
        <v>1620.159977360054</v>
      </c>
      <c r="S18" s="12">
        <f t="shared" si="0"/>
        <v>1272.6956532878901</v>
      </c>
      <c r="T18" s="12">
        <f t="shared" si="0"/>
        <v>0</v>
      </c>
      <c r="U18" s="12">
        <f t="shared" si="0"/>
        <v>17774.828793864301</v>
      </c>
      <c r="V18" s="12">
        <f t="shared" si="0"/>
        <v>20667.684424512201</v>
      </c>
    </row>
    <row r="19" spans="1:27" hidden="1" outlineLevel="1" x14ac:dyDescent="0.35">
      <c r="D19" s="6" t="s">
        <v>48</v>
      </c>
      <c r="F19" t="s">
        <v>49</v>
      </c>
      <c r="G19" t="s">
        <v>39</v>
      </c>
      <c r="I19" s="12">
        <f t="shared" ref="I19:V19" si="1">I10</f>
        <v>871.425773671358</v>
      </c>
      <c r="J19" s="13">
        <f t="shared" si="1"/>
        <v>3.5026181032901</v>
      </c>
      <c r="K19" s="13">
        <f t="shared" si="1"/>
        <v>0.53231235373435404</v>
      </c>
      <c r="L19" s="13">
        <f t="shared" si="1"/>
        <v>4.034930457024454</v>
      </c>
      <c r="M19" s="12">
        <f t="shared" si="1"/>
        <v>90888360.012251303</v>
      </c>
      <c r="N19" s="12">
        <f t="shared" si="1"/>
        <v>0</v>
      </c>
      <c r="O19" s="12">
        <f t="shared" si="1"/>
        <v>680614397.68160498</v>
      </c>
      <c r="P19" s="12">
        <f t="shared" si="1"/>
        <v>268.18911018444402</v>
      </c>
      <c r="Q19" s="12">
        <f t="shared" si="1"/>
        <v>10.8364247757561</v>
      </c>
      <c r="R19" s="12">
        <f t="shared" si="1"/>
        <v>279.0255349602001</v>
      </c>
      <c r="S19" s="12">
        <f t="shared" si="1"/>
        <v>389.62416989925498</v>
      </c>
      <c r="T19" s="12">
        <f t="shared" si="1"/>
        <v>0</v>
      </c>
      <c r="U19" s="12">
        <f t="shared" si="1"/>
        <v>3640.0327290652099</v>
      </c>
      <c r="V19" s="12">
        <f t="shared" si="1"/>
        <v>4308.6824339246696</v>
      </c>
    </row>
    <row r="20" spans="1:27" hidden="1" outlineLevel="1" x14ac:dyDescent="0.35">
      <c r="D20" s="6" t="s">
        <v>50</v>
      </c>
      <c r="F20" t="s">
        <v>51</v>
      </c>
      <c r="G20" t="s">
        <v>39</v>
      </c>
      <c r="I20" s="12">
        <f t="shared" ref="I20:V20" si="2">I15</f>
        <v>3.48112332640869</v>
      </c>
      <c r="J20" s="13">
        <f t="shared" si="2"/>
        <v>0</v>
      </c>
      <c r="K20" s="13">
        <f t="shared" si="2"/>
        <v>2.05249602323175</v>
      </c>
      <c r="L20" s="13">
        <f t="shared" si="2"/>
        <v>2.05249602323175</v>
      </c>
      <c r="M20" s="12">
        <f t="shared" si="2"/>
        <v>673548499.46478701</v>
      </c>
      <c r="N20" s="12">
        <f t="shared" si="2"/>
        <v>0</v>
      </c>
      <c r="O20" s="12">
        <f t="shared" si="2"/>
        <v>37896757.725508101</v>
      </c>
      <c r="P20" s="12">
        <f t="shared" si="2"/>
        <v>0</v>
      </c>
      <c r="Q20" s="12">
        <f t="shared" si="2"/>
        <v>43.186408638352198</v>
      </c>
      <c r="R20" s="12">
        <f t="shared" si="2"/>
        <v>43.186408638352198</v>
      </c>
      <c r="S20" s="12">
        <f t="shared" si="2"/>
        <v>3545.4652847031298</v>
      </c>
      <c r="T20" s="12">
        <f t="shared" si="2"/>
        <v>0</v>
      </c>
      <c r="U20" s="12">
        <f t="shared" si="2"/>
        <v>47.343518732387302</v>
      </c>
      <c r="V20" s="12">
        <f t="shared" si="2"/>
        <v>3635.995212073869</v>
      </c>
    </row>
    <row r="21" spans="1:27" hidden="1" outlineLevel="1" x14ac:dyDescent="0.35">
      <c r="D21" s="6" t="s">
        <v>52</v>
      </c>
      <c r="F21" t="s">
        <v>53</v>
      </c>
      <c r="G21" t="s">
        <v>39</v>
      </c>
      <c r="I21" s="12">
        <f t="shared" ref="I21:V21" si="3">I13-I14</f>
        <v>768.76989356460035</v>
      </c>
      <c r="J21" s="13">
        <f t="shared" si="3"/>
        <v>1.0388143059992028E-2</v>
      </c>
      <c r="K21" s="13">
        <f t="shared" si="3"/>
        <v>1.2945613035620798</v>
      </c>
      <c r="L21" s="13">
        <f t="shared" si="3"/>
        <v>1.3049494466220719</v>
      </c>
      <c r="M21" s="12">
        <f t="shared" si="3"/>
        <v>547822638.87663805</v>
      </c>
      <c r="N21" s="12">
        <f t="shared" si="3"/>
        <v>0</v>
      </c>
      <c r="O21" s="12">
        <f t="shared" si="3"/>
        <v>1688183.207754001</v>
      </c>
      <c r="P21" s="12">
        <f t="shared" si="3"/>
        <v>0.1594060552555705</v>
      </c>
      <c r="Q21" s="12">
        <f t="shared" si="3"/>
        <v>19.865043203160205</v>
      </c>
      <c r="R21" s="12">
        <f t="shared" si="3"/>
        <v>20.024449258415778</v>
      </c>
      <c r="S21" s="12">
        <f t="shared" si="3"/>
        <v>1770.9352882437497</v>
      </c>
      <c r="T21" s="12">
        <f t="shared" si="3"/>
        <v>0</v>
      </c>
      <c r="U21" s="12">
        <f t="shared" si="3"/>
        <v>1.7270114215330068</v>
      </c>
      <c r="V21" s="12">
        <f t="shared" si="3"/>
        <v>1792.6867489236979</v>
      </c>
    </row>
    <row r="22" spans="1:27" hidden="1" outlineLevel="1" x14ac:dyDescent="0.35">
      <c r="A22" s="8"/>
      <c r="B22" s="8"/>
      <c r="C22" s="8"/>
      <c r="D22" s="5" t="s">
        <v>54</v>
      </c>
      <c r="E22" s="8"/>
      <c r="F22" s="11" t="s">
        <v>55</v>
      </c>
      <c r="G22" s="8" t="s">
        <v>39</v>
      </c>
      <c r="H22" s="8"/>
      <c r="I22" s="9">
        <f>I19</f>
        <v>871.425773671358</v>
      </c>
      <c r="J22" s="10">
        <f t="shared" ref="J22:V22" si="4">J19+J20+J21</f>
        <v>3.5130062463500922</v>
      </c>
      <c r="K22" s="10">
        <f t="shared" si="4"/>
        <v>3.8793696805281837</v>
      </c>
      <c r="L22" s="10">
        <f t="shared" si="4"/>
        <v>7.3923759268782749</v>
      </c>
      <c r="M22" s="9">
        <f t="shared" si="4"/>
        <v>1312259498.3536763</v>
      </c>
      <c r="N22" s="9">
        <f t="shared" si="4"/>
        <v>0</v>
      </c>
      <c r="O22" s="9">
        <f t="shared" si="4"/>
        <v>720199338.61486709</v>
      </c>
      <c r="P22" s="9">
        <f t="shared" si="4"/>
        <v>268.34851623969956</v>
      </c>
      <c r="Q22" s="9">
        <f t="shared" si="4"/>
        <v>73.887876617268503</v>
      </c>
      <c r="R22" s="9">
        <f t="shared" si="4"/>
        <v>342.23639285696805</v>
      </c>
      <c r="S22" s="9">
        <f t="shared" si="4"/>
        <v>5706.0247428461344</v>
      </c>
      <c r="T22" s="9">
        <f t="shared" si="4"/>
        <v>0</v>
      </c>
      <c r="U22" s="9">
        <f t="shared" si="4"/>
        <v>3689.10325921913</v>
      </c>
      <c r="V22" s="9">
        <f t="shared" si="4"/>
        <v>9737.3643949222369</v>
      </c>
      <c r="W22" s="8"/>
      <c r="X22" s="8"/>
      <c r="Y22" s="8"/>
      <c r="Z22" s="8"/>
      <c r="AA22" s="8"/>
    </row>
    <row r="23" spans="1:27" collapsed="1" x14ac:dyDescent="0.35">
      <c r="H23" s="3"/>
      <c r="I23" s="3"/>
      <c r="J23" s="3"/>
      <c r="K23" s="3"/>
      <c r="L23" s="3"/>
      <c r="M23" s="3"/>
      <c r="N23" s="3"/>
      <c r="O23" s="3"/>
      <c r="P23" s="3"/>
    </row>
    <row r="24" spans="1:27" x14ac:dyDescent="0.35">
      <c r="H24" s="3"/>
      <c r="I24" s="3"/>
      <c r="J24" s="3"/>
      <c r="K24" s="3"/>
      <c r="L24" s="3"/>
      <c r="M24" s="3"/>
      <c r="N24" s="3"/>
      <c r="O24" s="3"/>
      <c r="P24" s="3"/>
    </row>
    <row r="25" spans="1:27" x14ac:dyDescent="0.35">
      <c r="H25" s="3"/>
      <c r="I25" s="3"/>
      <c r="J25" s="3"/>
      <c r="K25" s="3"/>
      <c r="L25" s="3"/>
      <c r="M25" s="3"/>
      <c r="N25" s="3"/>
      <c r="O25" s="3"/>
      <c r="P25" s="3"/>
    </row>
    <row r="26" spans="1:27" x14ac:dyDescent="0.35">
      <c r="H26" s="3"/>
      <c r="I26" s="3"/>
      <c r="J26" s="3"/>
      <c r="K26" s="3"/>
      <c r="L26" s="3"/>
      <c r="M26" s="3"/>
      <c r="N26" s="3"/>
      <c r="O26" s="3"/>
      <c r="P26" s="3"/>
      <c r="R26" s="81" t="s">
        <v>56</v>
      </c>
      <c r="S26" s="81"/>
      <c r="T26" s="81"/>
      <c r="U26" s="81"/>
      <c r="V26" s="7" t="s">
        <v>57</v>
      </c>
    </row>
    <row r="27" spans="1:27" x14ac:dyDescent="0.35">
      <c r="D27" s="6" t="s">
        <v>46</v>
      </c>
      <c r="F27" t="s">
        <v>47</v>
      </c>
      <c r="H27" s="3"/>
      <c r="I27" s="3"/>
      <c r="J27" s="3"/>
      <c r="K27" s="3"/>
      <c r="L27" s="3"/>
      <c r="M27" s="3"/>
      <c r="N27" s="3"/>
      <c r="O27" s="3"/>
      <c r="P27" s="3"/>
      <c r="R27" s="3"/>
      <c r="S27" s="3"/>
      <c r="T27" s="3"/>
      <c r="U27" s="2" t="s">
        <v>58</v>
      </c>
      <c r="V27" s="1">
        <f>Data!C30</f>
        <v>4119.1671528302059</v>
      </c>
    </row>
    <row r="28" spans="1:27" x14ac:dyDescent="0.35">
      <c r="D28" t="s">
        <v>59</v>
      </c>
      <c r="F28" t="s">
        <v>60</v>
      </c>
      <c r="H28" s="3"/>
      <c r="I28" s="3"/>
      <c r="J28" s="3"/>
      <c r="K28" s="3"/>
      <c r="L28" s="3"/>
      <c r="M28" s="3"/>
      <c r="N28" s="3"/>
      <c r="O28" s="3"/>
      <c r="P28" s="3"/>
      <c r="R28" s="3"/>
      <c r="S28" s="3"/>
      <c r="T28" s="3"/>
      <c r="U28" s="2" t="s">
        <v>61</v>
      </c>
      <c r="V28" s="1">
        <f>V29-V27</f>
        <v>-3479.727790500101</v>
      </c>
      <c r="W28">
        <f>V28/V27</f>
        <v>-0.84476489090986329</v>
      </c>
    </row>
    <row r="29" spans="1:27" x14ac:dyDescent="0.35">
      <c r="D29" s="6" t="s">
        <v>48</v>
      </c>
      <c r="F29" t="s">
        <v>49</v>
      </c>
      <c r="H29" s="3"/>
      <c r="I29" s="3"/>
      <c r="J29" s="3"/>
      <c r="K29" s="3"/>
      <c r="L29" s="3"/>
      <c r="M29" s="3"/>
      <c r="N29" s="3"/>
      <c r="O29" s="3"/>
      <c r="P29" s="3"/>
      <c r="R29" s="3"/>
      <c r="S29" s="3"/>
      <c r="T29" s="3"/>
      <c r="U29" s="2" t="s">
        <v>62</v>
      </c>
      <c r="V29" s="1">
        <f>Data!C31</f>
        <v>639.43936233010481</v>
      </c>
    </row>
    <row r="30" spans="1:27" x14ac:dyDescent="0.35">
      <c r="D30" s="6" t="s">
        <v>50</v>
      </c>
      <c r="F30" t="s">
        <v>51</v>
      </c>
      <c r="H30" s="3"/>
      <c r="I30" s="3"/>
      <c r="J30" s="3"/>
      <c r="K30" s="3"/>
      <c r="L30" s="3"/>
      <c r="M30" s="3"/>
      <c r="N30" s="3"/>
      <c r="O30" s="3"/>
      <c r="P30" s="3"/>
      <c r="R30" s="3"/>
      <c r="S30" s="3"/>
      <c r="T30" s="3"/>
      <c r="U30" s="2" t="s">
        <v>50</v>
      </c>
      <c r="V30" s="1">
        <f>Data!C33</f>
        <v>2265.5504210269933</v>
      </c>
    </row>
    <row r="31" spans="1:27" x14ac:dyDescent="0.35">
      <c r="D31" s="6" t="s">
        <v>52</v>
      </c>
      <c r="F31" t="s">
        <v>53</v>
      </c>
      <c r="H31" s="3"/>
      <c r="I31" s="3"/>
      <c r="J31" s="3"/>
      <c r="K31" s="3"/>
      <c r="L31" s="3"/>
      <c r="M31" s="3"/>
      <c r="N31" s="3"/>
      <c r="O31" s="3"/>
      <c r="P31" s="3"/>
      <c r="R31" s="3"/>
      <c r="S31" s="3"/>
      <c r="T31" s="3"/>
      <c r="U31" s="2" t="s">
        <v>52</v>
      </c>
      <c r="V31" s="1">
        <f>Data!C32</f>
        <v>1653.9930881287553</v>
      </c>
    </row>
    <row r="32" spans="1:27" x14ac:dyDescent="0.35">
      <c r="D32" s="5" t="s">
        <v>54</v>
      </c>
      <c r="F32" s="4" t="s">
        <v>55</v>
      </c>
      <c r="H32" s="3"/>
      <c r="I32" s="3"/>
      <c r="J32" s="3"/>
      <c r="K32" s="3"/>
      <c r="L32" s="3"/>
      <c r="M32" s="3"/>
      <c r="N32" s="3"/>
      <c r="O32" s="3"/>
      <c r="P32" s="3"/>
      <c r="R32" s="3"/>
      <c r="S32" s="3"/>
      <c r="T32" s="3"/>
      <c r="U32" s="2" t="s">
        <v>63</v>
      </c>
      <c r="V32" s="1">
        <f>V29+V30+V31</f>
        <v>4558.9828714858531</v>
      </c>
    </row>
    <row r="33" spans="8:22" x14ac:dyDescent="0.35">
      <c r="H33" s="3"/>
      <c r="I33" s="3"/>
      <c r="J33" s="3"/>
      <c r="K33" s="3"/>
      <c r="L33" s="3"/>
      <c r="M33" s="3"/>
      <c r="N33" s="3"/>
      <c r="O33" s="3"/>
      <c r="P33" s="3"/>
      <c r="R33" s="3"/>
      <c r="S33" s="3"/>
      <c r="T33" s="3"/>
      <c r="U33" s="2"/>
      <c r="V33" s="1"/>
    </row>
    <row r="34" spans="8:22" x14ac:dyDescent="0.35">
      <c r="H34" s="3"/>
      <c r="I34" s="3"/>
      <c r="J34" s="3"/>
      <c r="K34" s="3"/>
      <c r="L34" s="3"/>
      <c r="M34" s="3"/>
      <c r="N34" s="3"/>
      <c r="O34" s="3"/>
      <c r="P34" s="3"/>
    </row>
    <row r="35" spans="8:22" x14ac:dyDescent="0.35">
      <c r="H35" s="3"/>
      <c r="I35" s="3"/>
      <c r="J35" s="3"/>
      <c r="K35" s="3"/>
      <c r="L35" s="3"/>
      <c r="M35" s="3"/>
      <c r="N35" s="3"/>
      <c r="O35" s="3"/>
      <c r="P35" s="3"/>
    </row>
    <row r="36" spans="8:22" x14ac:dyDescent="0.35">
      <c r="H36" s="3"/>
      <c r="I36" s="3"/>
      <c r="J36" s="3"/>
      <c r="K36" s="3"/>
      <c r="L36" s="3"/>
      <c r="M36" s="3"/>
      <c r="N36" s="3"/>
      <c r="O36" s="3"/>
      <c r="P36" s="3"/>
    </row>
    <row r="37" spans="8:22" x14ac:dyDescent="0.35">
      <c r="H37" s="3"/>
      <c r="I37" s="3"/>
      <c r="J37" s="3"/>
      <c r="K37" s="3"/>
      <c r="L37" s="3"/>
      <c r="M37" s="3"/>
      <c r="N37" s="3"/>
      <c r="O37" s="3"/>
      <c r="P37" s="3"/>
      <c r="U37" t="s">
        <v>96</v>
      </c>
    </row>
    <row r="38" spans="8:22" x14ac:dyDescent="0.35">
      <c r="H38" s="3"/>
      <c r="I38" s="3"/>
      <c r="J38" s="3"/>
      <c r="K38" s="3"/>
      <c r="L38" s="3"/>
      <c r="M38" s="3"/>
      <c r="N38" s="3"/>
      <c r="O38" s="3"/>
      <c r="P38" s="3"/>
    </row>
    <row r="39" spans="8:22" x14ac:dyDescent="0.35">
      <c r="H39" s="3"/>
      <c r="I39" s="3"/>
      <c r="J39" s="3"/>
      <c r="K39" s="3"/>
      <c r="L39" s="3"/>
      <c r="M39" s="3"/>
      <c r="N39" s="3"/>
      <c r="O39" s="3"/>
      <c r="P39" s="3"/>
    </row>
    <row r="40" spans="8:22" x14ac:dyDescent="0.35">
      <c r="H40" s="3"/>
      <c r="I40" s="3"/>
      <c r="J40" s="3"/>
      <c r="K40" s="3"/>
      <c r="L40" s="3"/>
      <c r="M40" s="3"/>
      <c r="N40" s="3"/>
      <c r="O40" s="3"/>
      <c r="P40" s="3"/>
    </row>
    <row r="41" spans="8:22" x14ac:dyDescent="0.35">
      <c r="H41" s="3"/>
      <c r="I41" s="3"/>
      <c r="J41" s="3"/>
      <c r="K41" s="3"/>
      <c r="L41" s="3"/>
      <c r="M41" s="3"/>
      <c r="N41" s="3"/>
      <c r="O41" s="3"/>
      <c r="P41" s="3"/>
    </row>
    <row r="42" spans="8:22" x14ac:dyDescent="0.35">
      <c r="H42" s="3"/>
      <c r="I42" s="3"/>
      <c r="J42" s="3"/>
      <c r="K42" s="3"/>
      <c r="L42" s="3"/>
      <c r="M42" s="3"/>
      <c r="N42" s="3"/>
      <c r="O42" s="3"/>
      <c r="P42" s="3"/>
    </row>
    <row r="43" spans="8:22" x14ac:dyDescent="0.35">
      <c r="H43" s="3"/>
      <c r="I43" s="3"/>
      <c r="J43" s="3"/>
      <c r="K43" s="3"/>
      <c r="L43" s="3"/>
      <c r="M43" s="3"/>
      <c r="N43" s="3"/>
      <c r="O43" s="3"/>
      <c r="P43" s="3"/>
    </row>
    <row r="44" spans="8:22" x14ac:dyDescent="0.35">
      <c r="H44" s="3"/>
      <c r="I44" s="3"/>
      <c r="J44" s="3"/>
      <c r="K44" s="3"/>
      <c r="L44" s="3"/>
      <c r="M44" s="3"/>
      <c r="N44" s="3"/>
      <c r="O44" s="3"/>
      <c r="P44" s="3"/>
    </row>
    <row r="45" spans="8:22" x14ac:dyDescent="0.35">
      <c r="H45" s="3"/>
      <c r="I45" s="3"/>
      <c r="J45" s="3"/>
      <c r="K45" s="3"/>
      <c r="L45" s="3"/>
      <c r="M45" s="3"/>
      <c r="N45" s="3"/>
      <c r="O45" s="3"/>
      <c r="P45" s="3"/>
    </row>
    <row r="46" spans="8:22" x14ac:dyDescent="0.35">
      <c r="H46" s="3"/>
      <c r="I46" s="3"/>
      <c r="J46" s="3"/>
      <c r="K46" s="3"/>
      <c r="L46" s="3"/>
      <c r="M46" s="3"/>
      <c r="N46" s="3"/>
      <c r="O46" s="3"/>
      <c r="P46" s="3"/>
    </row>
  </sheetData>
  <mergeCells count="1">
    <mergeCell ref="R26:U26"/>
  </mergeCells>
  <conditionalFormatting sqref="A3:AA15 F18:F21 D18:D22 G18:G22">
    <cfRule type="expression" dxfId="2" priority="3">
      <formula>$A3=0</formula>
    </cfRule>
  </conditionalFormatting>
  <conditionalFormatting sqref="D27">
    <cfRule type="expression" dxfId="1" priority="1">
      <formula>$A27=0</formula>
    </cfRule>
  </conditionalFormatting>
  <conditionalFormatting sqref="D29:D32">
    <cfRule type="expression" dxfId="0" priority="2">
      <formula>$A28=0</formula>
    </cfRule>
  </conditionalFormatting>
  <pageMargins left="0.7" right="0.7" top="0.75" bottom="0.75" header="0.3" footer="0.3"/>
  <pageSetup orientation="portrait" horizontalDpi="1200" verticalDpi="1200" r:id="rId1"/>
  <headerFooter>
    <oddHeader>&amp;R&amp;F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97A7A-DFC0-4CD2-B5E2-5D210C31E685}">
  <dimension ref="A1:X44"/>
  <sheetViews>
    <sheetView tabSelected="1" topLeftCell="A43" workbookViewId="0">
      <selection activeCell="E36" sqref="E36"/>
    </sheetView>
  </sheetViews>
  <sheetFormatPr defaultRowHeight="14.5" x14ac:dyDescent="0.35"/>
  <cols>
    <col min="1" max="1" width="11.81640625" customWidth="1"/>
    <col min="2" max="2" width="16.1796875" customWidth="1"/>
    <col min="3" max="3" width="20.1796875" customWidth="1"/>
    <col min="4" max="4" width="22.81640625" customWidth="1"/>
    <col min="5" max="5" width="16.1796875" bestFit="1" customWidth="1"/>
    <col min="7" max="7" width="27" customWidth="1"/>
    <col min="8" max="11" width="11.81640625" bestFit="1" customWidth="1"/>
    <col min="12" max="12" width="16.1796875" bestFit="1" customWidth="1"/>
    <col min="13" max="13" width="13.54296875" bestFit="1" customWidth="1"/>
    <col min="14" max="14" width="16.1796875" bestFit="1" customWidth="1"/>
    <col min="17" max="17" width="13.1796875" customWidth="1"/>
    <col min="18" max="19" width="11.1796875" bestFit="1" customWidth="1"/>
    <col min="20" max="21" width="9.1796875" bestFit="1" customWidth="1"/>
  </cols>
  <sheetData>
    <row r="1" spans="1:24" x14ac:dyDescent="0.35">
      <c r="A1" s="64" t="s">
        <v>74</v>
      </c>
      <c r="B1" s="64" t="s">
        <v>75</v>
      </c>
    </row>
    <row r="2" spans="1:24" x14ac:dyDescent="0.35">
      <c r="A2" t="s">
        <v>82</v>
      </c>
      <c r="Q2" t="s">
        <v>91</v>
      </c>
    </row>
    <row r="3" spans="1:24" ht="43.5" x14ac:dyDescent="0.35">
      <c r="A3" s="66" t="s">
        <v>70</v>
      </c>
      <c r="B3" s="66" t="s">
        <v>64</v>
      </c>
      <c r="C3" s="66" t="s">
        <v>65</v>
      </c>
      <c r="D3" s="66" t="s">
        <v>14</v>
      </c>
      <c r="E3" s="66" t="s">
        <v>66</v>
      </c>
      <c r="F3" s="66" t="s">
        <v>67</v>
      </c>
      <c r="G3" s="66" t="s">
        <v>68</v>
      </c>
      <c r="H3" s="66">
        <v>2023</v>
      </c>
      <c r="I3" s="66">
        <v>2024</v>
      </c>
      <c r="J3" s="66">
        <v>2025</v>
      </c>
      <c r="K3" s="66">
        <v>2026</v>
      </c>
      <c r="L3" s="67">
        <v>2027</v>
      </c>
      <c r="M3" s="71" t="s">
        <v>73</v>
      </c>
      <c r="N3" s="73" t="s">
        <v>85</v>
      </c>
      <c r="Q3" t="s">
        <v>23</v>
      </c>
      <c r="R3" t="s">
        <v>90</v>
      </c>
    </row>
    <row r="4" spans="1:24" x14ac:dyDescent="0.35">
      <c r="A4" s="66" t="s">
        <v>23</v>
      </c>
      <c r="B4" s="66" t="s">
        <v>69</v>
      </c>
      <c r="C4" s="66" t="s">
        <v>5</v>
      </c>
      <c r="D4" s="66" t="s">
        <v>42</v>
      </c>
      <c r="E4" s="66" t="s">
        <v>16</v>
      </c>
      <c r="F4" s="66" t="s">
        <v>16</v>
      </c>
      <c r="G4" s="66" t="s">
        <v>22</v>
      </c>
      <c r="H4" s="66">
        <v>3267753433.3502779</v>
      </c>
      <c r="I4" s="66">
        <v>3236724813.8327098</v>
      </c>
      <c r="J4" s="66">
        <v>3142626903.3546662</v>
      </c>
      <c r="K4" s="66">
        <v>2968583932.3386512</v>
      </c>
      <c r="L4" s="76">
        <v>3069232357.6251178</v>
      </c>
      <c r="M4" s="68">
        <f t="shared" ref="M4:M18" si="0">INDEX($A$24:$E$24, MATCH(G4,$A$21:$E$21,0))</f>
        <v>1</v>
      </c>
      <c r="N4" s="69">
        <f t="shared" ref="N4:N18" si="1">L4*M4/10^6</f>
        <v>3069.2323576251179</v>
      </c>
      <c r="Q4" t="s">
        <v>72</v>
      </c>
      <c r="R4" s="63" t="s">
        <v>92</v>
      </c>
    </row>
    <row r="5" spans="1:24" x14ac:dyDescent="0.35">
      <c r="A5" s="66" t="s">
        <v>23</v>
      </c>
      <c r="B5" s="66" t="s">
        <v>69</v>
      </c>
      <c r="C5" s="66" t="s">
        <v>5</v>
      </c>
      <c r="D5" s="66" t="s">
        <v>42</v>
      </c>
      <c r="E5" s="66" t="s">
        <v>16</v>
      </c>
      <c r="F5" s="66" t="s">
        <v>16</v>
      </c>
      <c r="G5" s="66" t="s">
        <v>20</v>
      </c>
      <c r="H5" s="66">
        <v>236050835.1005449</v>
      </c>
      <c r="I5" s="66">
        <v>233716132.1769568</v>
      </c>
      <c r="J5" s="66">
        <v>227373709.28056741</v>
      </c>
      <c r="K5" s="66">
        <v>217365615.30626401</v>
      </c>
      <c r="L5" s="76">
        <v>221765313.736781</v>
      </c>
      <c r="M5" s="68">
        <f t="shared" si="0"/>
        <v>3.17</v>
      </c>
      <c r="N5" s="69">
        <f t="shared" si="1"/>
        <v>702.99604454559574</v>
      </c>
      <c r="Q5" t="s">
        <v>37</v>
      </c>
      <c r="R5" s="63" t="s">
        <v>93</v>
      </c>
    </row>
    <row r="6" spans="1:24" x14ac:dyDescent="0.35">
      <c r="A6" s="66" t="s">
        <v>23</v>
      </c>
      <c r="B6" s="66" t="s">
        <v>69</v>
      </c>
      <c r="C6" s="66" t="s">
        <v>5</v>
      </c>
      <c r="D6" s="66" t="s">
        <v>42</v>
      </c>
      <c r="E6" s="66" t="s">
        <v>16</v>
      </c>
      <c r="F6" s="66" t="s">
        <v>16</v>
      </c>
      <c r="G6" s="66" t="s">
        <v>17</v>
      </c>
      <c r="H6" s="66">
        <v>22.803722980566459</v>
      </c>
      <c r="I6" s="66">
        <v>22.632178111000329</v>
      </c>
      <c r="J6" s="66">
        <v>22.053006692788379</v>
      </c>
      <c r="K6" s="66">
        <v>20.889180603853529</v>
      </c>
      <c r="L6" s="76">
        <v>21.52216491845412</v>
      </c>
      <c r="M6" s="68">
        <f t="shared" si="0"/>
        <v>15230000</v>
      </c>
      <c r="N6" s="69">
        <f t="shared" si="1"/>
        <v>327.78257170805625</v>
      </c>
    </row>
    <row r="7" spans="1:24" x14ac:dyDescent="0.35">
      <c r="A7" s="66" t="s">
        <v>23</v>
      </c>
      <c r="B7" s="66" t="s">
        <v>69</v>
      </c>
      <c r="C7" s="66" t="s">
        <v>5</v>
      </c>
      <c r="D7" s="66" t="s">
        <v>42</v>
      </c>
      <c r="E7" s="66" t="s">
        <v>16</v>
      </c>
      <c r="F7" s="66" t="s">
        <v>16</v>
      </c>
      <c r="G7" s="66" t="s">
        <v>18</v>
      </c>
      <c r="H7" s="66">
        <v>1.328002111864633</v>
      </c>
      <c r="I7" s="66">
        <v>1.3167819761704069</v>
      </c>
      <c r="J7" s="66">
        <v>1.2869586661681189</v>
      </c>
      <c r="K7" s="66">
        <v>1.2322120121803339</v>
      </c>
      <c r="L7" s="76">
        <v>1.257792445924877</v>
      </c>
      <c r="M7" s="75">
        <f t="shared" si="0"/>
        <v>15230000</v>
      </c>
      <c r="N7" s="69">
        <f t="shared" si="1"/>
        <v>19.15617895143588</v>
      </c>
    </row>
    <row r="8" spans="1:24" x14ac:dyDescent="0.35">
      <c r="A8" s="66" t="s">
        <v>23</v>
      </c>
      <c r="B8" s="66" t="s">
        <v>69</v>
      </c>
      <c r="C8" s="66" t="s">
        <v>5</v>
      </c>
      <c r="D8" s="66" t="s">
        <v>44</v>
      </c>
      <c r="E8" s="66" t="s">
        <v>16</v>
      </c>
      <c r="F8" s="66" t="s">
        <v>16</v>
      </c>
      <c r="G8" s="66" t="s">
        <v>22</v>
      </c>
      <c r="H8" s="66">
        <v>370037424.92395568</v>
      </c>
      <c r="I8" s="66">
        <v>368198089.19438612</v>
      </c>
      <c r="J8" s="66">
        <v>361592881.42364568</v>
      </c>
      <c r="K8" s="66">
        <v>351255383.21554321</v>
      </c>
      <c r="L8" s="76">
        <v>357861638.28239059</v>
      </c>
      <c r="M8" s="68">
        <f t="shared" si="0"/>
        <v>1</v>
      </c>
      <c r="N8" s="69">
        <f t="shared" si="1"/>
        <v>357.86163828239057</v>
      </c>
      <c r="X8" s="78"/>
    </row>
    <row r="9" spans="1:24" x14ac:dyDescent="0.35">
      <c r="A9" s="66" t="s">
        <v>23</v>
      </c>
      <c r="B9" s="66" t="s">
        <v>69</v>
      </c>
      <c r="C9" s="66" t="s">
        <v>5</v>
      </c>
      <c r="D9" s="66" t="s">
        <v>44</v>
      </c>
      <c r="E9" s="66" t="s">
        <v>16</v>
      </c>
      <c r="F9" s="66" t="s">
        <v>16</v>
      </c>
      <c r="G9" s="66" t="s">
        <v>20</v>
      </c>
      <c r="H9" s="66">
        <v>78493263.740922317</v>
      </c>
      <c r="I9" s="66">
        <v>78158264.270473987</v>
      </c>
      <c r="J9" s="66">
        <v>77409678.073586538</v>
      </c>
      <c r="K9" s="66">
        <v>76510703.169137657</v>
      </c>
      <c r="L9" s="76">
        <v>76809957.869228959</v>
      </c>
      <c r="M9" s="68">
        <f t="shared" si="0"/>
        <v>3.17</v>
      </c>
      <c r="N9" s="69">
        <f t="shared" si="1"/>
        <v>243.4875664454558</v>
      </c>
    </row>
    <row r="10" spans="1:24" x14ac:dyDescent="0.35">
      <c r="A10" s="66" t="s">
        <v>23</v>
      </c>
      <c r="B10" s="66" t="s">
        <v>69</v>
      </c>
      <c r="C10" s="66" t="s">
        <v>5</v>
      </c>
      <c r="D10" s="66" t="s">
        <v>44</v>
      </c>
      <c r="E10" s="66" t="s">
        <v>16</v>
      </c>
      <c r="F10" s="66" t="s">
        <v>16</v>
      </c>
      <c r="G10" s="66" t="s">
        <v>17</v>
      </c>
      <c r="H10" s="66">
        <v>2.1143934178148491</v>
      </c>
      <c r="I10" s="66">
        <v>2.1144122285251301</v>
      </c>
      <c r="J10" s="66">
        <v>2.0930979093108641</v>
      </c>
      <c r="K10" s="66">
        <v>2.0504669282173098</v>
      </c>
      <c r="L10" s="76">
        <v>2.0882465042441911</v>
      </c>
      <c r="M10" s="68">
        <f t="shared" si="0"/>
        <v>15230000</v>
      </c>
      <c r="N10" s="69">
        <f t="shared" si="1"/>
        <v>31.803994259639033</v>
      </c>
    </row>
    <row r="11" spans="1:24" x14ac:dyDescent="0.35">
      <c r="A11" s="66" t="s">
        <v>23</v>
      </c>
      <c r="B11" s="66" t="s">
        <v>69</v>
      </c>
      <c r="C11" s="66" t="s">
        <v>5</v>
      </c>
      <c r="D11" s="66" t="s">
        <v>44</v>
      </c>
      <c r="E11" s="66" t="s">
        <v>16</v>
      </c>
      <c r="F11" s="66" t="s">
        <v>16</v>
      </c>
      <c r="G11" s="66" t="s">
        <v>18</v>
      </c>
      <c r="H11" s="66">
        <v>0.42030100668909409</v>
      </c>
      <c r="I11" s="66">
        <v>0.41874894375387528</v>
      </c>
      <c r="J11" s="66">
        <v>0.41569031314246929</v>
      </c>
      <c r="K11" s="66">
        <v>0.41116407376948533</v>
      </c>
      <c r="L11" s="76">
        <v>0.41274874212864882</v>
      </c>
      <c r="M11" s="75">
        <f t="shared" si="0"/>
        <v>15230000</v>
      </c>
      <c r="N11" s="69">
        <f t="shared" si="1"/>
        <v>6.2861633426193215</v>
      </c>
    </row>
    <row r="12" spans="1:24" x14ac:dyDescent="0.35">
      <c r="A12" s="66" t="s">
        <v>72</v>
      </c>
      <c r="B12" s="66" t="s">
        <v>69</v>
      </c>
      <c r="C12" s="66" t="s">
        <v>5</v>
      </c>
      <c r="D12" s="66" t="s">
        <v>44</v>
      </c>
      <c r="E12" s="66" t="s">
        <v>16</v>
      </c>
      <c r="F12" s="66" t="s">
        <v>16</v>
      </c>
      <c r="G12" s="66" t="s">
        <v>20</v>
      </c>
      <c r="H12" s="66">
        <v>560637722.42662501</v>
      </c>
      <c r="I12" s="66">
        <v>544623684.85524499</v>
      </c>
      <c r="J12" s="66">
        <v>529520447.34864908</v>
      </c>
      <c r="K12" s="66">
        <v>512675713.0071032</v>
      </c>
      <c r="L12" s="76">
        <v>515001952.0743016</v>
      </c>
      <c r="M12" s="68">
        <f t="shared" si="0"/>
        <v>3.17</v>
      </c>
      <c r="N12" s="69">
        <f t="shared" si="1"/>
        <v>1632.5561880755361</v>
      </c>
    </row>
    <row r="13" spans="1:24" x14ac:dyDescent="0.35">
      <c r="A13" s="66" t="s">
        <v>72</v>
      </c>
      <c r="B13" s="66" t="s">
        <v>69</v>
      </c>
      <c r="C13" s="66" t="s">
        <v>5</v>
      </c>
      <c r="D13" s="66" t="s">
        <v>44</v>
      </c>
      <c r="E13" s="66" t="s">
        <v>16</v>
      </c>
      <c r="F13" s="66" t="s">
        <v>16</v>
      </c>
      <c r="G13" s="66" t="s">
        <v>22</v>
      </c>
      <c r="H13" s="66">
        <v>3061802.569330073</v>
      </c>
      <c r="I13" s="66">
        <v>3022060.3111947551</v>
      </c>
      <c r="J13" s="66">
        <v>2979741.420734698</v>
      </c>
      <c r="K13" s="66">
        <v>2930518.6206829529</v>
      </c>
      <c r="L13" s="76">
        <v>2939085.6916820742</v>
      </c>
      <c r="M13" s="68">
        <f t="shared" si="0"/>
        <v>1</v>
      </c>
      <c r="N13" s="69">
        <f t="shared" si="1"/>
        <v>2.9390856916820742</v>
      </c>
    </row>
    <row r="14" spans="1:24" x14ac:dyDescent="0.35">
      <c r="A14" s="66" t="s">
        <v>72</v>
      </c>
      <c r="B14" s="66" t="s">
        <v>69</v>
      </c>
      <c r="C14" s="66" t="s">
        <v>5</v>
      </c>
      <c r="D14" s="66" t="s">
        <v>44</v>
      </c>
      <c r="E14" s="66" t="s">
        <v>16</v>
      </c>
      <c r="F14" s="66" t="s">
        <v>16</v>
      </c>
      <c r="G14" s="66" t="s">
        <v>18</v>
      </c>
      <c r="H14" s="66">
        <v>1.3080301510134269</v>
      </c>
      <c r="I14" s="66">
        <v>1.2700418399233171</v>
      </c>
      <c r="J14" s="66">
        <v>1.2369522676474181</v>
      </c>
      <c r="K14" s="66">
        <v>1.197540612510356</v>
      </c>
      <c r="L14" s="76">
        <v>1.203217907694506</v>
      </c>
      <c r="M14" s="68">
        <f t="shared" si="0"/>
        <v>15230000</v>
      </c>
      <c r="N14" s="69">
        <f t="shared" si="1"/>
        <v>18.325008734187328</v>
      </c>
      <c r="R14" s="77"/>
      <c r="S14" s="77"/>
      <c r="T14" s="77"/>
      <c r="U14" s="77"/>
      <c r="V14" s="77"/>
    </row>
    <row r="15" spans="1:24" x14ac:dyDescent="0.35">
      <c r="A15" s="66" t="s">
        <v>72</v>
      </c>
      <c r="B15" s="66" t="s">
        <v>69</v>
      </c>
      <c r="C15" s="66" t="s">
        <v>5</v>
      </c>
      <c r="D15" s="66" t="s">
        <v>44</v>
      </c>
      <c r="E15" s="66" t="s">
        <v>16</v>
      </c>
      <c r="F15" s="66" t="s">
        <v>16</v>
      </c>
      <c r="G15" s="66" t="s">
        <v>17</v>
      </c>
      <c r="H15" s="66">
        <v>1.181908109422795E-2</v>
      </c>
      <c r="I15" s="66">
        <v>1.166248594512226E-2</v>
      </c>
      <c r="J15" s="66">
        <v>1.150241819760371E-2</v>
      </c>
      <c r="K15" s="66">
        <v>1.131560180908097E-2</v>
      </c>
      <c r="L15" s="76">
        <v>1.1346397068279911E-2</v>
      </c>
      <c r="M15" s="68">
        <f t="shared" si="0"/>
        <v>15230000</v>
      </c>
      <c r="N15" s="69">
        <f t="shared" si="1"/>
        <v>0.17280562734990304</v>
      </c>
    </row>
    <row r="16" spans="1:24" x14ac:dyDescent="0.35">
      <c r="A16" s="66" t="s">
        <v>37</v>
      </c>
      <c r="B16" s="66" t="s">
        <v>69</v>
      </c>
      <c r="C16" s="66" t="s">
        <v>5</v>
      </c>
      <c r="D16" s="66" t="s">
        <v>44</v>
      </c>
      <c r="E16" s="66" t="s">
        <v>16</v>
      </c>
      <c r="F16" s="66" t="s">
        <v>16</v>
      </c>
      <c r="G16" s="66" t="s">
        <v>20</v>
      </c>
      <c r="H16" s="66">
        <v>722492700.28021193</v>
      </c>
      <c r="I16" s="66">
        <v>711432914.08324933</v>
      </c>
      <c r="J16" s="66">
        <v>696989202.76432538</v>
      </c>
      <c r="K16" s="66">
        <v>685151057.8854475</v>
      </c>
      <c r="L16" s="76">
        <v>690234658.43645406</v>
      </c>
      <c r="M16" s="68">
        <f t="shared" si="0"/>
        <v>3.17</v>
      </c>
      <c r="N16" s="69">
        <f t="shared" si="1"/>
        <v>2188.0438672435594</v>
      </c>
    </row>
    <row r="17" spans="1:14" x14ac:dyDescent="0.35">
      <c r="A17" s="66" t="s">
        <v>37</v>
      </c>
      <c r="B17" s="66" t="s">
        <v>69</v>
      </c>
      <c r="C17" s="66" t="s">
        <v>5</v>
      </c>
      <c r="D17" s="66" t="s">
        <v>44</v>
      </c>
      <c r="E17" s="66" t="s">
        <v>16</v>
      </c>
      <c r="F17" s="66" t="s">
        <v>16</v>
      </c>
      <c r="G17" s="66" t="s">
        <v>22</v>
      </c>
      <c r="H17" s="66">
        <v>47597790.025297888</v>
      </c>
      <c r="I17" s="66">
        <v>46869171.755626827</v>
      </c>
      <c r="J17" s="66">
        <v>45917620.635072596</v>
      </c>
      <c r="K17" s="66">
        <v>45137724.126754507</v>
      </c>
      <c r="L17" s="76">
        <v>45472631.526518419</v>
      </c>
      <c r="M17" s="68">
        <f t="shared" si="0"/>
        <v>1</v>
      </c>
      <c r="N17" s="69">
        <f t="shared" si="1"/>
        <v>45.47263152651842</v>
      </c>
    </row>
    <row r="18" spans="1:14" x14ac:dyDescent="0.35">
      <c r="A18" s="66" t="s">
        <v>37</v>
      </c>
      <c r="B18" s="66" t="s">
        <v>69</v>
      </c>
      <c r="C18" s="66" t="s">
        <v>5</v>
      </c>
      <c r="D18" s="66" t="s">
        <v>44</v>
      </c>
      <c r="E18" s="66" t="s">
        <v>16</v>
      </c>
      <c r="F18" s="66" t="s">
        <v>16</v>
      </c>
      <c r="G18" s="66" t="s">
        <v>18</v>
      </c>
      <c r="H18" s="66">
        <v>2.2016430818529882</v>
      </c>
      <c r="I18" s="66">
        <v>2.1679407319775188</v>
      </c>
      <c r="J18" s="66">
        <v>2.1239265888737289</v>
      </c>
      <c r="K18" s="66">
        <v>2.08785235620058</v>
      </c>
      <c r="L18" s="76">
        <v>2.1033435493706709</v>
      </c>
      <c r="M18" s="68">
        <f t="shared" si="0"/>
        <v>15230000</v>
      </c>
      <c r="N18" s="69">
        <f t="shared" si="1"/>
        <v>32.033922256915318</v>
      </c>
    </row>
    <row r="20" spans="1:14" x14ac:dyDescent="0.35">
      <c r="A20" t="s">
        <v>86</v>
      </c>
    </row>
    <row r="21" spans="1:14" x14ac:dyDescent="0.35">
      <c r="A21" s="65" t="s">
        <v>17</v>
      </c>
      <c r="B21" s="65" t="s">
        <v>18</v>
      </c>
      <c r="C21" s="65" t="s">
        <v>20</v>
      </c>
      <c r="D21" s="65" t="s">
        <v>21</v>
      </c>
      <c r="E21" s="65" t="s">
        <v>22</v>
      </c>
      <c r="F21" s="79" t="s">
        <v>88</v>
      </c>
    </row>
    <row r="22" spans="1:14" x14ac:dyDescent="0.35">
      <c r="A22" s="65" t="s">
        <v>77</v>
      </c>
      <c r="B22" s="65" t="s">
        <v>77</v>
      </c>
      <c r="C22" s="65" t="s">
        <v>78</v>
      </c>
      <c r="D22" s="65" t="s">
        <v>79</v>
      </c>
      <c r="E22" s="65" t="s">
        <v>71</v>
      </c>
      <c r="F22" s="79" t="s">
        <v>87</v>
      </c>
    </row>
    <row r="23" spans="1:14" x14ac:dyDescent="0.35">
      <c r="A23" s="65">
        <v>15230000</v>
      </c>
      <c r="B23" s="65">
        <v>15230000</v>
      </c>
      <c r="C23" s="65">
        <v>3170000</v>
      </c>
      <c r="D23" s="65">
        <v>1569.75</v>
      </c>
      <c r="E23" s="65">
        <v>1000000</v>
      </c>
    </row>
    <row r="24" spans="1:14" x14ac:dyDescent="0.35">
      <c r="A24" s="74">
        <f>A23</f>
        <v>15230000</v>
      </c>
      <c r="B24" s="74">
        <f>B23</f>
        <v>15230000</v>
      </c>
      <c r="C24" s="65">
        <f>C23/10^6</f>
        <v>3.17</v>
      </c>
      <c r="D24" s="65">
        <f>D23</f>
        <v>1569.75</v>
      </c>
      <c r="E24" s="65">
        <f>E23/10^6</f>
        <v>1</v>
      </c>
      <c r="F24" s="24" t="s">
        <v>81</v>
      </c>
    </row>
    <row r="27" spans="1:14" x14ac:dyDescent="0.35">
      <c r="A27" s="64" t="s">
        <v>76</v>
      </c>
      <c r="B27" s="64" t="s">
        <v>80</v>
      </c>
    </row>
    <row r="28" spans="1:14" x14ac:dyDescent="0.35">
      <c r="A28" t="s">
        <v>83</v>
      </c>
    </row>
    <row r="29" spans="1:14" ht="29" x14ac:dyDescent="0.35">
      <c r="A29" s="66" t="s">
        <v>70</v>
      </c>
      <c r="B29" s="66" t="s">
        <v>14</v>
      </c>
      <c r="C29" s="71" t="s">
        <v>89</v>
      </c>
    </row>
    <row r="30" spans="1:14" x14ac:dyDescent="0.35">
      <c r="A30" s="66" t="s">
        <v>23</v>
      </c>
      <c r="B30" s="66" t="s">
        <v>42</v>
      </c>
      <c r="C30" s="68">
        <f>SUMIFS($N$4:$N$18,$A$4:$A$18,A30,$D$4:$D$18,B30)</f>
        <v>4119.1671528302059</v>
      </c>
    </row>
    <row r="31" spans="1:14" x14ac:dyDescent="0.35">
      <c r="A31" s="66" t="s">
        <v>23</v>
      </c>
      <c r="B31" s="66" t="s">
        <v>44</v>
      </c>
      <c r="C31" s="68">
        <f>SUMIFS($N$4:$N$18,$A$4:$A$18,A31,$D$4:$D$18,B31)</f>
        <v>639.43936233010481</v>
      </c>
    </row>
    <row r="32" spans="1:14" x14ac:dyDescent="0.35">
      <c r="A32" s="66" t="s">
        <v>72</v>
      </c>
      <c r="B32" s="66" t="s">
        <v>44</v>
      </c>
      <c r="C32" s="68">
        <f>SUMIFS($N$4:$N$18,$A$4:$A$18,A32,$D$4:$D$18,B32)</f>
        <v>1653.9930881287553</v>
      </c>
    </row>
    <row r="33" spans="1:12" x14ac:dyDescent="0.35">
      <c r="A33" s="66" t="s">
        <v>37</v>
      </c>
      <c r="B33" s="66" t="s">
        <v>44</v>
      </c>
      <c r="C33" s="68">
        <f>SUMIFS($N$4:$N$18,$A$4:$A$18,A33,$D$4:$D$18,B33)</f>
        <v>2265.5504210269933</v>
      </c>
    </row>
    <row r="36" spans="1:12" x14ac:dyDescent="0.35">
      <c r="A36" t="s">
        <v>98</v>
      </c>
    </row>
    <row r="37" spans="1:12" x14ac:dyDescent="0.35">
      <c r="A37" t="s">
        <v>84</v>
      </c>
      <c r="G37" s="80" t="s">
        <v>94</v>
      </c>
      <c r="H37">
        <f t="shared" ref="H37:J37" si="2">1-H40/H39</f>
        <v>0.88365536110894549</v>
      </c>
      <c r="I37">
        <f t="shared" si="2"/>
        <v>0.88306188635726202</v>
      </c>
      <c r="J37">
        <f t="shared" si="2"/>
        <v>0.88160091536417962</v>
      </c>
      <c r="K37">
        <f>1-K40/K39</f>
        <v>0.87807092828564282</v>
      </c>
    </row>
    <row r="38" spans="1:12" x14ac:dyDescent="0.35">
      <c r="A38" s="66" t="s">
        <v>70</v>
      </c>
      <c r="B38" s="70" t="s">
        <v>64</v>
      </c>
      <c r="C38" s="70" t="s">
        <v>65</v>
      </c>
      <c r="D38" s="70" t="s">
        <v>14</v>
      </c>
      <c r="E38" s="70" t="s">
        <v>66</v>
      </c>
      <c r="F38" s="70" t="s">
        <v>67</v>
      </c>
      <c r="G38" s="70" t="s">
        <v>68</v>
      </c>
      <c r="H38" s="66">
        <v>2023</v>
      </c>
      <c r="I38" s="66">
        <v>2024</v>
      </c>
      <c r="J38" s="66">
        <v>2025</v>
      </c>
      <c r="K38" s="66">
        <v>2026</v>
      </c>
      <c r="L38" s="67">
        <v>2027</v>
      </c>
    </row>
    <row r="39" spans="1:12" x14ac:dyDescent="0.35">
      <c r="A39" s="66" t="s">
        <v>23</v>
      </c>
      <c r="B39" s="66" t="s">
        <v>69</v>
      </c>
      <c r="C39" s="66" t="s">
        <v>6</v>
      </c>
      <c r="D39" s="66" t="s">
        <v>42</v>
      </c>
      <c r="E39" s="66" t="s">
        <v>16</v>
      </c>
      <c r="F39" s="66" t="s">
        <v>16</v>
      </c>
      <c r="G39" s="66" t="s">
        <v>16</v>
      </c>
      <c r="H39" s="66">
        <v>20832.948668705649</v>
      </c>
      <c r="I39" s="66">
        <v>20650.434721070658</v>
      </c>
      <c r="J39" s="66">
        <v>20068.969215984431</v>
      </c>
      <c r="K39" s="66">
        <v>18971.615831948111</v>
      </c>
      <c r="L39" s="72">
        <v>19633.1481848679</v>
      </c>
    </row>
    <row r="40" spans="1:12" x14ac:dyDescent="0.35">
      <c r="A40" s="66" t="s">
        <v>23</v>
      </c>
      <c r="B40" s="66" t="s">
        <v>69</v>
      </c>
      <c r="C40" s="66" t="s">
        <v>6</v>
      </c>
      <c r="D40" s="66" t="s">
        <v>44</v>
      </c>
      <c r="E40" s="66" t="s">
        <v>16</v>
      </c>
      <c r="F40" s="66" t="s">
        <v>16</v>
      </c>
      <c r="G40" s="66" t="s">
        <v>16</v>
      </c>
      <c r="H40" s="66">
        <v>2423.8018898964328</v>
      </c>
      <c r="I40" s="66">
        <v>2414.8228821845032</v>
      </c>
      <c r="J40" s="66">
        <v>2376.147584757015</v>
      </c>
      <c r="K40" s="66">
        <v>2313.1915073108362</v>
      </c>
      <c r="L40" s="72">
        <v>2357.031401582768</v>
      </c>
    </row>
    <row r="41" spans="1:12" x14ac:dyDescent="0.35">
      <c r="A41" s="66" t="s">
        <v>72</v>
      </c>
      <c r="B41" s="66" t="s">
        <v>69</v>
      </c>
      <c r="C41" s="66" t="s">
        <v>6</v>
      </c>
      <c r="D41" s="66" t="s">
        <v>44</v>
      </c>
      <c r="E41" s="66" t="s">
        <v>16</v>
      </c>
      <c r="F41" s="66" t="s">
        <v>16</v>
      </c>
      <c r="G41" s="66" t="s">
        <v>16</v>
      </c>
      <c r="H41" s="66">
        <v>1800.384686466731</v>
      </c>
      <c r="I41" s="66">
        <v>1748.9994981852981</v>
      </c>
      <c r="J41" s="66">
        <v>1700.573524381372</v>
      </c>
      <c r="K41" s="66">
        <v>1646.5234089972851</v>
      </c>
      <c r="L41" s="72">
        <v>1653.993088128756</v>
      </c>
    </row>
    <row r="42" spans="1:12" x14ac:dyDescent="0.35">
      <c r="A42" s="66" t="s">
        <v>37</v>
      </c>
      <c r="B42" s="66" t="s">
        <v>69</v>
      </c>
      <c r="C42" s="66" t="s">
        <v>6</v>
      </c>
      <c r="D42" s="66" t="s">
        <v>44</v>
      </c>
      <c r="E42" s="66" t="s">
        <v>16</v>
      </c>
      <c r="F42" s="66" t="s">
        <v>16</v>
      </c>
      <c r="G42" s="66" t="s">
        <v>16</v>
      </c>
      <c r="H42" s="66">
        <v>3828.8714325326782</v>
      </c>
      <c r="I42" s="66">
        <v>3765.5733000412092</v>
      </c>
      <c r="J42" s="66">
        <v>3685.396938772858</v>
      </c>
      <c r="K42" s="66">
        <v>3620.2018175462108</v>
      </c>
      <c r="L42" s="72">
        <v>3654.708949156829</v>
      </c>
    </row>
    <row r="44" spans="1:12" x14ac:dyDescent="0.35">
      <c r="A44" t="s">
        <v>97</v>
      </c>
      <c r="C44" t="s">
        <v>95</v>
      </c>
    </row>
  </sheetData>
  <sortState xmlns:xlrd2="http://schemas.microsoft.com/office/spreadsheetml/2017/richdata2" ref="A4:L11">
    <sortCondition ref="C4:C11"/>
    <sortCondition ref="D4:D11"/>
  </sortState>
  <pageMargins left="0.7" right="0.7" top="0.75" bottom="0.75" header="0.3" footer="0.3"/>
  <pageSetup orientation="portrait" horizontalDpi="1200" verticalDpi="1200" r:id="rId1"/>
  <headerFooter>
    <oddHeader>&amp;R&amp;F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7" ma:contentTypeDescription="Create a new document." ma:contentTypeScope="" ma:versionID="a09739e2abdaecbb4b56bb44ef19535b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6b252453ca052b0218e3e7d88dbdb829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A2FC83-6AF3-4DC2-A6AC-D194BFDF5D24}">
  <ds:schemaRefs>
    <ds:schemaRef ds:uri="http://purl.org/dc/terms/"/>
    <ds:schemaRef ds:uri="http://purl.org/dc/dcmitype/"/>
    <ds:schemaRef ds:uri="e0cce852-5f9c-445c-9e4f-940f14a227d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978b82e6-668a-48b7-921e-d900dc47415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D680A75-3D64-408F-B84D-22DBDA3A01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DF1854-9E3F-427C-885A-69C8BFA2F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Waterfall Refresh</vt:lpstr>
      <vt:lpstr>Data</vt:lpstr>
    </vt:vector>
  </TitlesOfParts>
  <Manager/>
  <Company>Pacific Gas and Electric Co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Lee, Peter</dc:creator>
  <cp:keywords/>
  <dc:description/>
  <cp:lastModifiedBy>Narang, Anita</cp:lastModifiedBy>
  <cp:revision/>
  <dcterms:created xsi:type="dcterms:W3CDTF">2024-03-12T16:48:01Z</dcterms:created>
  <dcterms:modified xsi:type="dcterms:W3CDTF">2025-09-29T13:24:30Z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pgeRecordCategory">
    <vt:lpwstr/>
  </property>
</Properties>
</file>