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P:\EV Regulatory Team\EV Fleet Coordination\"/>
    </mc:Choice>
  </mc:AlternateContent>
  <xr:revisionPtr revIDLastSave="0" documentId="13_ncr:1_{212ADD44-BCEA-4493-81C5-7D7BE3E0C314}" xr6:coauthVersionLast="44" xr6:coauthVersionMax="44" xr10:uidLastSave="{00000000-0000-0000-0000-000000000000}"/>
  <workbookProtection workbookAlgorithmName="SHA-512" workbookHashValue="TmzraOEv36QhmLxkU86oWMpAv4XRXiGjte7Y8mi6cPD/Y48oBCJKDNQir5H/0D3r47EJ3gdXJrg6lLw1vhoz2Q==" workbookSaltValue="lmmvp01rlKtfb14VYXvPBQ==" workbookSpinCount="100000" lockStructure="1"/>
  <bookViews>
    <workbookView xWindow="-120" yWindow="-120" windowWidth="29040" windowHeight="15840" tabRatio="709" xr2:uid="{00000000-000D-0000-FFFF-FFFF00000000}"/>
  </bookViews>
  <sheets>
    <sheet name="Tool" sheetId="3" r:id="rId1"/>
    <sheet name="External DB" sheetId="10" state="hidden" r:id="rId2"/>
    <sheet name="References" sheetId="4" state="hidden" r:id="rId3"/>
    <sheet name="Vehicle Matching Criteria" sheetId="11" state="hidden" r:id="rId4"/>
    <sheet name="Zip Codes" sheetId="9" state="hidden" r:id="rId5"/>
    <sheet name="Tool Information" sheetId="12" state="hidden" r:id="rId6"/>
  </sheets>
  <definedNames>
    <definedName name="deadlines">References!#REF!</definedName>
    <definedName name="geographies">References!#REF!</definedName>
    <definedName name="selectedType">References!$V$2</definedName>
    <definedName name="selectedZip">References!$V$1</definedName>
    <definedName name="Vehicle_Types">References!$H$2:$H$11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 i="4" l="1"/>
  <c r="F2" i="4" l="1"/>
  <c r="D58" i="4" l="1"/>
  <c r="D52" i="4"/>
  <c r="K32" i="11" l="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AE3" i="9" l="1"/>
  <c r="AE4" i="9" s="1"/>
  <c r="AD3" i="9"/>
  <c r="AD4" i="9" s="1"/>
  <c r="AC3" i="9"/>
  <c r="AC4" i="9" s="1"/>
  <c r="AB3" i="9"/>
  <c r="AB4" i="9" s="1"/>
  <c r="AA3" i="9"/>
  <c r="AA4" i="9" s="1"/>
  <c r="Z3" i="9"/>
  <c r="Z4" i="9" s="1"/>
  <c r="Y3" i="9"/>
  <c r="Y4" i="9" s="1"/>
  <c r="X3" i="9"/>
  <c r="X4" i="9" s="1"/>
  <c r="W3" i="9"/>
  <c r="W4" i="9" s="1"/>
  <c r="V3" i="9"/>
  <c r="V4" i="9" s="1"/>
  <c r="U3" i="9"/>
  <c r="U4" i="9" s="1"/>
  <c r="T3" i="9"/>
  <c r="T4" i="9" s="1"/>
  <c r="S3" i="9"/>
  <c r="S4" i="9" s="1"/>
  <c r="R3" i="9"/>
  <c r="R4" i="9" s="1"/>
  <c r="Q3" i="9"/>
  <c r="Q4" i="9" s="1"/>
  <c r="P3" i="9"/>
  <c r="P4" i="9" s="1"/>
  <c r="O3" i="9"/>
  <c r="O4" i="9" s="1"/>
  <c r="N3" i="9"/>
  <c r="N4" i="9" s="1"/>
  <c r="M3" i="9"/>
  <c r="M4" i="9" s="1"/>
  <c r="L3" i="9"/>
  <c r="L4" i="9" s="1"/>
  <c r="K3" i="9"/>
  <c r="K4" i="9" s="1"/>
  <c r="J3" i="9"/>
  <c r="J4" i="9" s="1"/>
  <c r="I3" i="9"/>
  <c r="I4" i="9" s="1"/>
  <c r="H3" i="9"/>
  <c r="H4" i="9" s="1"/>
  <c r="G3" i="9"/>
  <c r="G4" i="9" s="1"/>
  <c r="F3" i="9"/>
  <c r="F4" i="9" s="1"/>
  <c r="E3" i="9"/>
  <c r="E4" i="9" s="1"/>
  <c r="D3" i="9"/>
  <c r="D4" i="9" s="1"/>
  <c r="C3" i="9"/>
  <c r="C4" i="9" s="1"/>
  <c r="B3" i="9"/>
  <c r="B4" i="9" s="1"/>
  <c r="K31" i="11"/>
  <c r="R26" i="4" s="1"/>
  <c r="J31" i="11"/>
  <c r="I31" i="11"/>
  <c r="H31" i="11"/>
  <c r="G31" i="11"/>
  <c r="N22" i="4" s="1"/>
  <c r="F31" i="11"/>
  <c r="E31" i="11"/>
  <c r="D31" i="11"/>
  <c r="C31" i="11"/>
  <c r="J10" i="4" s="1"/>
  <c r="B31" i="11"/>
  <c r="R24" i="4"/>
  <c r="F19" i="4"/>
  <c r="F18" i="4"/>
  <c r="F17" i="4"/>
  <c r="R16" i="4"/>
  <c r="F16" i="4"/>
  <c r="F15" i="4"/>
  <c r="F14" i="4"/>
  <c r="F13" i="4"/>
  <c r="F12" i="4"/>
  <c r="R11" i="4"/>
  <c r="F11" i="4"/>
  <c r="R10" i="4"/>
  <c r="F10" i="4"/>
  <c r="R9" i="4"/>
  <c r="N9" i="4"/>
  <c r="F9" i="4"/>
  <c r="R8" i="4"/>
  <c r="F8" i="4"/>
  <c r="N7" i="4"/>
  <c r="F6" i="4"/>
  <c r="R5" i="4"/>
  <c r="J5" i="4"/>
  <c r="F5" i="4"/>
  <c r="N4" i="4"/>
  <c r="F4" i="4"/>
  <c r="N3" i="4"/>
  <c r="F3" i="4"/>
  <c r="R17" i="4" l="1"/>
  <c r="R15" i="4"/>
  <c r="R29" i="4"/>
  <c r="N13" i="4"/>
  <c r="R18" i="4"/>
  <c r="J7" i="4"/>
  <c r="J3" i="4"/>
  <c r="J6" i="4"/>
  <c r="N21" i="4"/>
  <c r="N25" i="4"/>
  <c r="L4" i="4"/>
  <c r="N27" i="4"/>
  <c r="L11" i="4"/>
  <c r="L21" i="4"/>
  <c r="L22" i="4"/>
  <c r="L14" i="4"/>
  <c r="L23" i="4"/>
  <c r="L29" i="4"/>
  <c r="L17" i="4"/>
  <c r="K13" i="4"/>
  <c r="M23" i="4"/>
  <c r="Q19" i="4"/>
  <c r="M19" i="4"/>
  <c r="Q15" i="4"/>
  <c r="O20" i="4"/>
  <c r="M11" i="4"/>
  <c r="K20" i="4"/>
  <c r="J18" i="4"/>
  <c r="N26" i="4"/>
  <c r="R28" i="4"/>
  <c r="R22" i="4"/>
  <c r="L24" i="4"/>
  <c r="P27" i="4"/>
  <c r="M3" i="4"/>
  <c r="M5" i="4"/>
  <c r="M14" i="4"/>
  <c r="R3" i="4"/>
  <c r="R4" i="4"/>
  <c r="N5" i="4"/>
  <c r="R6" i="4"/>
  <c r="R7" i="4"/>
  <c r="M9" i="4"/>
  <c r="N10" i="4"/>
  <c r="J12" i="4"/>
  <c r="R13" i="4"/>
  <c r="N14" i="4"/>
  <c r="J17" i="4"/>
  <c r="R19" i="4"/>
  <c r="R21" i="4"/>
  <c r="R25" i="4"/>
  <c r="R27" i="4"/>
  <c r="N11" i="4"/>
  <c r="R12" i="4"/>
  <c r="R14" i="4"/>
  <c r="N16" i="4"/>
  <c r="N18" i="4"/>
  <c r="R20" i="4"/>
  <c r="R23" i="4"/>
  <c r="P12" i="4"/>
  <c r="P26" i="4"/>
  <c r="P3" i="4"/>
  <c r="P10" i="4"/>
  <c r="P13" i="4"/>
  <c r="P17" i="4"/>
  <c r="L18" i="4"/>
  <c r="L20" i="4"/>
  <c r="P23" i="4"/>
  <c r="L27" i="4"/>
  <c r="L28" i="4"/>
  <c r="P29" i="4"/>
  <c r="Q11" i="4"/>
  <c r="P7" i="4"/>
  <c r="P16" i="4"/>
  <c r="P25" i="4"/>
  <c r="P5" i="4"/>
  <c r="P4" i="4"/>
  <c r="L5" i="4"/>
  <c r="P6" i="4"/>
  <c r="L7" i="4"/>
  <c r="P9" i="4"/>
  <c r="L15" i="4"/>
  <c r="L16" i="4"/>
  <c r="L19" i="4"/>
  <c r="P20" i="4"/>
  <c r="P21" i="4"/>
  <c r="P22" i="4"/>
  <c r="L25" i="4"/>
  <c r="L26" i="4"/>
  <c r="P28" i="4"/>
  <c r="N29" i="4"/>
  <c r="J28" i="4"/>
  <c r="P8" i="4"/>
  <c r="P24" i="4"/>
  <c r="L6" i="4"/>
  <c r="L3" i="4"/>
  <c r="L8" i="4"/>
  <c r="L9" i="4"/>
  <c r="L10" i="4"/>
  <c r="P11" i="4"/>
  <c r="L12" i="4"/>
  <c r="L13" i="4"/>
  <c r="P14" i="4"/>
  <c r="P15" i="4"/>
  <c r="P18" i="4"/>
  <c r="P19" i="4"/>
  <c r="J4" i="4"/>
  <c r="J8" i="4"/>
  <c r="J11" i="4"/>
  <c r="J13" i="4"/>
  <c r="J15" i="4"/>
  <c r="J9" i="4"/>
  <c r="J19" i="4"/>
  <c r="J20" i="4"/>
  <c r="J23" i="4"/>
  <c r="J24" i="4"/>
  <c r="J26" i="4"/>
  <c r="J27" i="4"/>
  <c r="J14" i="4"/>
  <c r="J16" i="4"/>
  <c r="J21" i="4"/>
  <c r="J22" i="4"/>
  <c r="J25" i="4"/>
  <c r="J29" i="4"/>
  <c r="I3" i="4"/>
  <c r="N6" i="4"/>
  <c r="N8" i="4"/>
  <c r="N15" i="4"/>
  <c r="N17" i="4"/>
  <c r="N19" i="4"/>
  <c r="N23" i="4"/>
  <c r="N28" i="4"/>
  <c r="N12" i="4"/>
  <c r="N20" i="4"/>
  <c r="N24" i="4"/>
  <c r="K18" i="4"/>
  <c r="K7" i="4"/>
  <c r="K3" i="4"/>
  <c r="O17" i="4"/>
  <c r="O3" i="4"/>
  <c r="G2" i="4" s="1"/>
  <c r="O11" i="4"/>
  <c r="O18" i="4"/>
  <c r="O5" i="4"/>
  <c r="K10" i="4"/>
  <c r="K16" i="4"/>
  <c r="I23" i="4"/>
  <c r="I4" i="4"/>
  <c r="I5" i="4"/>
  <c r="M6" i="4"/>
  <c r="I9" i="4"/>
  <c r="I10" i="4"/>
  <c r="I11" i="4"/>
  <c r="I14" i="4"/>
  <c r="I15" i="4"/>
  <c r="I16" i="4"/>
  <c r="Q4" i="4"/>
  <c r="I6" i="4"/>
  <c r="I7" i="4"/>
  <c r="I8" i="4"/>
  <c r="I13" i="4"/>
  <c r="I12" i="4"/>
  <c r="I19" i="4"/>
  <c r="M4" i="4"/>
  <c r="Q7" i="4"/>
  <c r="Q12" i="4"/>
  <c r="M15" i="4"/>
  <c r="Q21" i="4"/>
  <c r="Q5" i="4"/>
  <c r="M7" i="4"/>
  <c r="Q8" i="4"/>
  <c r="Q10" i="4"/>
  <c r="M12" i="4"/>
  <c r="Q13" i="4"/>
  <c r="Q16" i="4"/>
  <c r="Q17" i="4"/>
  <c r="M21" i="4"/>
  <c r="Q23" i="4"/>
  <c r="Q3" i="4"/>
  <c r="Q6" i="4"/>
  <c r="M8" i="4"/>
  <c r="Q9" i="4"/>
  <c r="M10" i="4"/>
  <c r="M13" i="4"/>
  <c r="Q14" i="4"/>
  <c r="M16" i="4"/>
  <c r="M17" i="4"/>
  <c r="O7" i="4"/>
  <c r="O14" i="4"/>
  <c r="O22" i="4"/>
  <c r="O6" i="4"/>
  <c r="O10" i="4"/>
  <c r="O16" i="4"/>
  <c r="O9" i="4"/>
  <c r="O4" i="4"/>
  <c r="O8" i="4"/>
  <c r="O13" i="4"/>
  <c r="O15" i="4"/>
  <c r="K6" i="4"/>
  <c r="G5" i="4" s="1"/>
  <c r="G9" i="4"/>
  <c r="K15" i="4"/>
  <c r="K5" i="4"/>
  <c r="K9" i="4"/>
  <c r="K14" i="4"/>
  <c r="K17" i="4"/>
  <c r="K22" i="4"/>
  <c r="K4" i="4"/>
  <c r="G3" i="4" s="1"/>
  <c r="K8" i="4"/>
  <c r="K11" i="4"/>
  <c r="I21" i="4"/>
  <c r="I17" i="4"/>
  <c r="AB5" i="9"/>
  <c r="AB1" i="9" s="1"/>
  <c r="F46" i="4" s="1"/>
  <c r="P5" i="9"/>
  <c r="P1" i="9" s="1"/>
  <c r="F34" i="4" s="1"/>
  <c r="AE5" i="9"/>
  <c r="AE1" i="9" s="1"/>
  <c r="F49" i="4" s="1"/>
  <c r="AA5" i="9"/>
  <c r="AA1" i="9" s="1"/>
  <c r="F45" i="4" s="1"/>
  <c r="W5" i="9"/>
  <c r="W1" i="9" s="1"/>
  <c r="F41" i="4" s="1"/>
  <c r="S5" i="9"/>
  <c r="S1" i="9" s="1"/>
  <c r="F37" i="4" s="1"/>
  <c r="O5" i="9"/>
  <c r="O1" i="9" s="1"/>
  <c r="F33" i="4" s="1"/>
  <c r="K5" i="9"/>
  <c r="K1" i="9" s="1"/>
  <c r="F29" i="4" s="1"/>
  <c r="G5" i="9"/>
  <c r="G1" i="9" s="1"/>
  <c r="F25" i="4" s="1"/>
  <c r="C5" i="9"/>
  <c r="C1" i="9" s="1"/>
  <c r="F21" i="4" s="1"/>
  <c r="AD5" i="9"/>
  <c r="AD1" i="9" s="1"/>
  <c r="F48" i="4" s="1"/>
  <c r="Z5" i="9"/>
  <c r="Z1" i="9" s="1"/>
  <c r="F44" i="4" s="1"/>
  <c r="V5" i="9"/>
  <c r="V1" i="9" s="1"/>
  <c r="F40" i="4" s="1"/>
  <c r="R5" i="9"/>
  <c r="R1" i="9" s="1"/>
  <c r="F36" i="4" s="1"/>
  <c r="N5" i="9"/>
  <c r="N1" i="9" s="1"/>
  <c r="F32" i="4" s="1"/>
  <c r="J5" i="9"/>
  <c r="J1" i="9" s="1"/>
  <c r="F28" i="4" s="1"/>
  <c r="F5" i="9"/>
  <c r="F1" i="9" s="1"/>
  <c r="F24" i="4" s="1"/>
  <c r="B5" i="9"/>
  <c r="B1" i="9" s="1"/>
  <c r="F20" i="4" s="1"/>
  <c r="AC5" i="9"/>
  <c r="AC1" i="9" s="1"/>
  <c r="F47" i="4" s="1"/>
  <c r="Y5" i="9"/>
  <c r="Y1" i="9" s="1"/>
  <c r="F43" i="4" s="1"/>
  <c r="U5" i="9"/>
  <c r="U1" i="9" s="1"/>
  <c r="F39" i="4" s="1"/>
  <c r="Q5" i="9"/>
  <c r="Q1" i="9" s="1"/>
  <c r="F35" i="4" s="1"/>
  <c r="M5" i="9"/>
  <c r="M1" i="9" s="1"/>
  <c r="F31" i="4" s="1"/>
  <c r="I5" i="9"/>
  <c r="I1" i="9" s="1"/>
  <c r="F27" i="4" s="1"/>
  <c r="E5" i="9"/>
  <c r="E1" i="9" s="1"/>
  <c r="F23" i="4" s="1"/>
  <c r="D5" i="9"/>
  <c r="D1" i="9" s="1"/>
  <c r="F22" i="4" s="1"/>
  <c r="T5" i="9"/>
  <c r="T1" i="9" s="1"/>
  <c r="F38" i="4" s="1"/>
  <c r="H5" i="9"/>
  <c r="H1" i="9" s="1"/>
  <c r="F26" i="4" s="1"/>
  <c r="X5" i="9"/>
  <c r="X1" i="9" s="1"/>
  <c r="F42" i="4" s="1"/>
  <c r="I29" i="4"/>
  <c r="I27" i="4"/>
  <c r="I25" i="4"/>
  <c r="I28" i="4"/>
  <c r="I26" i="4"/>
  <c r="I24" i="4"/>
  <c r="I22" i="4"/>
  <c r="I20" i="4"/>
  <c r="I18" i="4"/>
  <c r="M29" i="4"/>
  <c r="M27" i="4"/>
  <c r="M25" i="4"/>
  <c r="M28" i="4"/>
  <c r="M26" i="4"/>
  <c r="M24" i="4"/>
  <c r="M22" i="4"/>
  <c r="M20" i="4"/>
  <c r="M18" i="4"/>
  <c r="Q29" i="4"/>
  <c r="Q27" i="4"/>
  <c r="Q25" i="4"/>
  <c r="Q28" i="4"/>
  <c r="Q26" i="4"/>
  <c r="Q24" i="4"/>
  <c r="Q22" i="4"/>
  <c r="Q20" i="4"/>
  <c r="Q18" i="4"/>
  <c r="K28" i="4"/>
  <c r="K26" i="4"/>
  <c r="K24" i="4"/>
  <c r="K12" i="4"/>
  <c r="K29" i="4"/>
  <c r="K27" i="4"/>
  <c r="K25" i="4"/>
  <c r="K23" i="4"/>
  <c r="K21" i="4"/>
  <c r="K19" i="4"/>
  <c r="O28" i="4"/>
  <c r="O26" i="4"/>
  <c r="O24" i="4"/>
  <c r="O12" i="4"/>
  <c r="O29" i="4"/>
  <c r="O27" i="4"/>
  <c r="O25" i="4"/>
  <c r="O23" i="4"/>
  <c r="O21" i="4"/>
  <c r="O19" i="4"/>
  <c r="L5" i="9"/>
  <c r="L1" i="9" s="1"/>
  <c r="F30" i="4" s="1"/>
  <c r="C2" i="4" l="1"/>
  <c r="G8" i="4"/>
  <c r="G11" i="4"/>
  <c r="G13" i="4"/>
  <c r="G4" i="4"/>
  <c r="G10" i="4"/>
  <c r="G7" i="4"/>
  <c r="G6" i="4"/>
  <c r="G12" i="4"/>
  <c r="C3" i="4"/>
  <c r="C16" i="4"/>
  <c r="C24" i="4"/>
  <c r="C39" i="4"/>
  <c r="C17" i="4"/>
  <c r="C15" i="4"/>
  <c r="C9" i="4"/>
  <c r="C14" i="4"/>
  <c r="C25" i="4"/>
  <c r="C26" i="4"/>
  <c r="C32" i="4"/>
  <c r="C36" i="4"/>
  <c r="C40" i="4"/>
  <c r="C44" i="4"/>
  <c r="C48" i="4"/>
  <c r="C11" i="4"/>
  <c r="C35" i="4"/>
  <c r="C43" i="4"/>
  <c r="C22" i="4"/>
  <c r="C18" i="4"/>
  <c r="C12" i="4"/>
  <c r="C4" i="4"/>
  <c r="C19" i="4"/>
  <c r="C27" i="4"/>
  <c r="C28" i="4"/>
  <c r="C33" i="4"/>
  <c r="C37" i="4"/>
  <c r="C41" i="4"/>
  <c r="C45" i="4"/>
  <c r="C49" i="4"/>
  <c r="C10" i="4"/>
  <c r="C5" i="4"/>
  <c r="C23" i="4"/>
  <c r="C31" i="4"/>
  <c r="C47" i="4"/>
  <c r="C7" i="4"/>
  <c r="C6" i="4"/>
  <c r="C20" i="4"/>
  <c r="C13" i="4"/>
  <c r="C8" i="4"/>
  <c r="C21" i="4"/>
  <c r="C29" i="4"/>
  <c r="C30" i="4"/>
  <c r="C34" i="4"/>
  <c r="C38" i="4"/>
  <c r="C42" i="4"/>
  <c r="C46" i="4"/>
  <c r="C50" i="4"/>
  <c r="B7" i="4" l="1"/>
  <c r="B2" i="4"/>
  <c r="B3" i="4"/>
  <c r="B38" i="4"/>
  <c r="B21" i="4"/>
  <c r="B23" i="4"/>
  <c r="B45" i="4"/>
  <c r="B28" i="4"/>
  <c r="B12" i="4"/>
  <c r="B35" i="4"/>
  <c r="B44" i="4"/>
  <c r="B42" i="4"/>
  <c r="B29" i="4"/>
  <c r="B20" i="4"/>
  <c r="B31" i="4"/>
  <c r="B49" i="4"/>
  <c r="B33" i="4"/>
  <c r="B4" i="4"/>
  <c r="B43" i="4"/>
  <c r="B48" i="4"/>
  <c r="B32" i="4"/>
  <c r="B26" i="4"/>
  <c r="B24" i="4"/>
  <c r="B39" i="4"/>
  <c r="B6" i="4"/>
  <c r="B9" i="4"/>
  <c r="B50" i="4"/>
  <c r="B34" i="4"/>
  <c r="B8" i="4"/>
  <c r="B5" i="4"/>
  <c r="B41" i="4"/>
  <c r="B27" i="4"/>
  <c r="B18" i="4"/>
  <c r="B11" i="4"/>
  <c r="B40" i="4"/>
  <c r="B25" i="4"/>
  <c r="B15" i="4"/>
  <c r="B16" i="4"/>
  <c r="B46" i="4"/>
  <c r="B30" i="4"/>
  <c r="B13" i="4"/>
  <c r="B47" i="4"/>
  <c r="B10" i="4"/>
  <c r="B37" i="4"/>
  <c r="B19" i="4"/>
  <c r="B22" i="4"/>
  <c r="B36" i="4"/>
  <c r="B14" i="4"/>
  <c r="B17" i="4"/>
  <c r="A2" i="4" l="1"/>
  <c r="A40" i="4"/>
  <c r="A15" i="4"/>
  <c r="E35" i="3" s="1"/>
  <c r="A48" i="4"/>
  <c r="A18" i="4"/>
  <c r="C38" i="3" s="1"/>
  <c r="A19" i="4"/>
  <c r="D39" i="3" s="1"/>
  <c r="A36" i="4"/>
  <c r="A29" i="4"/>
  <c r="A13" i="4"/>
  <c r="G33" i="3" s="1"/>
  <c r="A11" i="4"/>
  <c r="G31" i="3" s="1"/>
  <c r="A26" i="4"/>
  <c r="A44" i="4"/>
  <c r="B44" i="3" s="1"/>
  <c r="A7" i="4"/>
  <c r="E26" i="3" s="1"/>
  <c r="A32" i="4"/>
  <c r="A16" i="4"/>
  <c r="H36" i="3" s="1"/>
  <c r="A10" i="4"/>
  <c r="D30" i="3" s="1"/>
  <c r="A4" i="4"/>
  <c r="G23" i="3" s="1"/>
  <c r="A23" i="4"/>
  <c r="A6" i="4"/>
  <c r="E25" i="3" s="1"/>
  <c r="A12" i="4"/>
  <c r="I32" i="3" s="1"/>
  <c r="A8" i="4"/>
  <c r="C27" i="3" s="1"/>
  <c r="A3" i="4"/>
  <c r="G22" i="3" s="1"/>
  <c r="A17" i="4"/>
  <c r="H37" i="3" s="1"/>
  <c r="C29" i="3"/>
  <c r="A24" i="4"/>
  <c r="A31" i="4"/>
  <c r="A35" i="4"/>
  <c r="A39" i="4"/>
  <c r="A43" i="4"/>
  <c r="B43" i="3" s="1"/>
  <c r="A47" i="4"/>
  <c r="A25" i="4"/>
  <c r="F21" i="3"/>
  <c r="A21" i="4"/>
  <c r="H41" i="3" s="1"/>
  <c r="A20" i="4"/>
  <c r="G40" i="3" s="1"/>
  <c r="A28" i="4"/>
  <c r="A33" i="4"/>
  <c r="A37" i="4"/>
  <c r="A41" i="4"/>
  <c r="B41" i="3" s="1"/>
  <c r="A45" i="4"/>
  <c r="A49" i="4"/>
  <c r="A5" i="4"/>
  <c r="C24" i="3" s="1"/>
  <c r="A9" i="4"/>
  <c r="C28" i="3" s="1"/>
  <c r="A14" i="4"/>
  <c r="H34" i="3" s="1"/>
  <c r="A22" i="4"/>
  <c r="A30" i="4"/>
  <c r="A34" i="4"/>
  <c r="A38" i="4"/>
  <c r="A42" i="4"/>
  <c r="B42" i="3" s="1"/>
  <c r="A46" i="4"/>
  <c r="A50" i="4"/>
  <c r="A27" i="4"/>
  <c r="E36" i="3" l="1"/>
  <c r="D35" i="3"/>
  <c r="G37" i="3"/>
  <c r="H26" i="3"/>
  <c r="I35" i="3"/>
  <c r="G35" i="3"/>
  <c r="B37" i="3"/>
  <c r="D34" i="3"/>
  <c r="H35" i="3"/>
  <c r="B35" i="3"/>
  <c r="G36" i="3"/>
  <c r="C35" i="3"/>
  <c r="F25" i="3"/>
  <c r="I29" i="3"/>
  <c r="E30" i="3"/>
  <c r="H32" i="3"/>
  <c r="B34" i="3"/>
  <c r="B21" i="3"/>
  <c r="B19" i="3" s="1"/>
  <c r="C32" i="3"/>
  <c r="I30" i="3"/>
  <c r="H29" i="3"/>
  <c r="D32" i="3"/>
  <c r="G21" i="3"/>
  <c r="H30" i="3"/>
  <c r="D21" i="3"/>
  <c r="D29" i="3"/>
  <c r="B32" i="3"/>
  <c r="H21" i="3"/>
  <c r="B38" i="3"/>
  <c r="D23" i="3"/>
  <c r="G38" i="3"/>
  <c r="E24" i="3"/>
  <c r="D38" i="3"/>
  <c r="E38" i="3"/>
  <c r="C31" i="3"/>
  <c r="H40" i="3"/>
  <c r="E31" i="3"/>
  <c r="I38" i="3"/>
  <c r="I33" i="3"/>
  <c r="B22" i="3"/>
  <c r="H38" i="3"/>
  <c r="E33" i="3"/>
  <c r="G34" i="3"/>
  <c r="E34" i="3"/>
  <c r="C37" i="3"/>
  <c r="E37" i="3"/>
  <c r="C25" i="3"/>
  <c r="I34" i="3"/>
  <c r="E40" i="3"/>
  <c r="B36" i="3"/>
  <c r="D36" i="3"/>
  <c r="I39" i="3"/>
  <c r="H22" i="3"/>
  <c r="G25" i="3"/>
  <c r="D25" i="3"/>
  <c r="I36" i="3"/>
  <c r="I25" i="3"/>
  <c r="D37" i="3"/>
  <c r="B25" i="3"/>
  <c r="C34" i="3"/>
  <c r="G28" i="3"/>
  <c r="C36" i="3"/>
  <c r="H39" i="3"/>
  <c r="I37" i="3"/>
  <c r="H25" i="3"/>
  <c r="D28" i="3"/>
  <c r="H28" i="3"/>
  <c r="D22" i="3"/>
  <c r="B40" i="3"/>
  <c r="I31" i="3"/>
  <c r="B28" i="3"/>
  <c r="E28" i="3"/>
  <c r="D40" i="3"/>
  <c r="I40" i="3"/>
  <c r="G39" i="3"/>
  <c r="H31" i="3"/>
  <c r="B31" i="3"/>
  <c r="E22" i="3"/>
  <c r="B39" i="3"/>
  <c r="E39" i="3"/>
  <c r="D31" i="3"/>
  <c r="I22" i="3"/>
  <c r="F22" i="3"/>
  <c r="I28" i="3"/>
  <c r="C22" i="3"/>
  <c r="B33" i="3"/>
  <c r="F23" i="3"/>
  <c r="E41" i="3"/>
  <c r="B26" i="3"/>
  <c r="I26" i="3"/>
  <c r="F26" i="3"/>
  <c r="G30" i="3"/>
  <c r="C30" i="3"/>
  <c r="C21" i="3"/>
  <c r="G29" i="3"/>
  <c r="E29" i="3"/>
  <c r="C26" i="3"/>
  <c r="C33" i="3"/>
  <c r="H33" i="3"/>
  <c r="G32" i="3"/>
  <c r="E32" i="3"/>
  <c r="I21" i="3"/>
  <c r="G26" i="3"/>
  <c r="B30" i="3"/>
  <c r="E21" i="3"/>
  <c r="B27" i="3"/>
  <c r="D26" i="3"/>
  <c r="D33" i="3"/>
  <c r="H24" i="3"/>
  <c r="G27" i="3"/>
  <c r="I41" i="3"/>
  <c r="G41" i="3"/>
  <c r="I24" i="3"/>
  <c r="H27" i="3"/>
  <c r="C23" i="3"/>
  <c r="D24" i="3"/>
  <c r="D27" i="3"/>
  <c r="G24" i="3"/>
  <c r="I27" i="3"/>
  <c r="F27" i="3"/>
  <c r="H23" i="3"/>
  <c r="E27" i="3"/>
  <c r="I23" i="3"/>
  <c r="E23" i="3"/>
  <c r="B23" i="3"/>
  <c r="B24" i="3"/>
  <c r="F24" i="3"/>
</calcChain>
</file>

<file path=xl/sharedStrings.xml><?xml version="1.0" encoding="utf-8"?>
<sst xmlns="http://schemas.openxmlformats.org/spreadsheetml/2006/main" count="348" uniqueCount="208">
  <si>
    <t>CEC School Bus</t>
  </si>
  <si>
    <t>HVIP</t>
  </si>
  <si>
    <t>BAAQMD school bus</t>
  </si>
  <si>
    <t>SJ Valley Air Truck Incentive</t>
  </si>
  <si>
    <t>SJ Valley Air School Bus</t>
  </si>
  <si>
    <t>SJ Valley Air Shuttle Bus</t>
  </si>
  <si>
    <t>BAAQMD Truck and bus</t>
  </si>
  <si>
    <t>BAAQMD Off Road</t>
  </si>
  <si>
    <t>Disclaimers</t>
  </si>
  <si>
    <t>Vehicle Types</t>
  </si>
  <si>
    <t>Forklifts</t>
  </si>
  <si>
    <t>School Bus</t>
  </si>
  <si>
    <t>Which of the following best describes your electric vehicle type?</t>
  </si>
  <si>
    <t>Program Name</t>
  </si>
  <si>
    <t>Location</t>
  </si>
  <si>
    <t>Eligible Vehicle Types</t>
  </si>
  <si>
    <t>Timeline Considerations</t>
  </si>
  <si>
    <t>Incentive Amounts</t>
  </si>
  <si>
    <t>Governing Organization</t>
  </si>
  <si>
    <t>Award Process</t>
  </si>
  <si>
    <t>For more information</t>
  </si>
  <si>
    <t>Eligible Locations</t>
  </si>
  <si>
    <t>Truck Refrigeration Unit</t>
  </si>
  <si>
    <t>Vehicle Type</t>
  </si>
  <si>
    <t>x</t>
  </si>
  <si>
    <t>(end)</t>
  </si>
  <si>
    <t/>
  </si>
  <si>
    <t>https://www.californiahvip.org/</t>
  </si>
  <si>
    <t>Statewide Programs</t>
  </si>
  <si>
    <t>Vehicles Filtered Program List</t>
  </si>
  <si>
    <t>Locations Filtered List</t>
  </si>
  <si>
    <t>Regional Programs</t>
  </si>
  <si>
    <t>Program Index</t>
  </si>
  <si>
    <t>Program Found</t>
  </si>
  <si>
    <t>Helper Row 1</t>
  </si>
  <si>
    <t>Helper Row 2</t>
  </si>
  <si>
    <t>Filtered horizontal list</t>
  </si>
  <si>
    <t>Here switches to geographically-restricted programs --&gt;</t>
  </si>
  <si>
    <t>End</t>
  </si>
  <si>
    <t>Master Filtered List--Fragmented</t>
  </si>
  <si>
    <t>Master Filtered List--Aggregated</t>
  </si>
  <si>
    <t>Vehicle Program Matching--Aggregated</t>
  </si>
  <si>
    <t>Location List--Fragmented</t>
  </si>
  <si>
    <t xml:space="preserve">BAAQMD school bus (Carl Moyer Program) </t>
  </si>
  <si>
    <t xml:space="preserve">BAAQMD Truck and bus (Carl Moyer Program) </t>
  </si>
  <si>
    <t xml:space="preserve">CORE voucher incentive project </t>
  </si>
  <si>
    <t xml:space="preserve">EPA - Diesel Emissions Reduction Act School Bus Rebate Program </t>
  </si>
  <si>
    <t>Statewide</t>
  </si>
  <si>
    <t>San Joaquin Valley Air District</t>
  </si>
  <si>
    <t>Bay Area Air Quality Management District</t>
  </si>
  <si>
    <t>Class 4 trucks and higher</t>
  </si>
  <si>
    <t>Loaders, tractors, dozers, excavators, scrapers, forklifts, GSE (Ground Support Equipement), and other off-road equipment</t>
  </si>
  <si>
    <t>CALSTART on behalf of CARB</t>
  </si>
  <si>
    <t>Awards are distributed on a first-come first-served basis. Vehicle dealer submits an electronic voucher request, which, if qualified, reserves funding for vehicle. Voucher is distributed directly to the dealer and is not paid until the customer makes a final vehicle payment.</t>
  </si>
  <si>
    <t>San Joaquin Valley Air Pollution Control District</t>
  </si>
  <si>
    <t>http://www.baaqmd.gov/funding-and-incentives/businesses-and-fleets/school-buses</t>
  </si>
  <si>
    <t>http://www.baaqmd.gov/funding-and-incentives/businesses-and-fleets</t>
  </si>
  <si>
    <t>http://www.baaqmd.gov/funding-and-incentives/businesses-and-fleets/off-road-vehicles</t>
  </si>
  <si>
    <t>What is the zip code of your charging station site?</t>
  </si>
  <si>
    <t>BAAQMD Off Road (Carl Moyer Program)</t>
  </si>
  <si>
    <t>Instructions: Answer the following questions about your fleet's electrificaiton plans. Your fleet may qualify for the incentive programs displayed below.</t>
  </si>
  <si>
    <t>School bus</t>
  </si>
  <si>
    <t>Medium-Duty vehicles</t>
  </si>
  <si>
    <t>Truck stop electrification</t>
  </si>
  <si>
    <t>Transportation refrigeration unit</t>
  </si>
  <si>
    <t>Port cargo trucks</t>
  </si>
  <si>
    <t xml:space="preserve">BAAQMD Off Road (Carl Moyer Program)
</t>
  </si>
  <si>
    <t xml:space="preserve">LCTOP </t>
  </si>
  <si>
    <t>Transit Bus</t>
  </si>
  <si>
    <t>Other Heavy Duty Vehicles</t>
  </si>
  <si>
    <t>Accepting rolling applications; application review typically within 5 days of receipt. Typical timeline from application to reimbursement (assuming all program requirements met) can be as short as several weeks</t>
  </si>
  <si>
    <t>Replacement of class 4-5 trucks: up to $80K 
Replacement of class 7-8 trucks: up to $200K 
New class 4-5 vehicle: up to $10K
New class 7-8 vehicle: up to $20K</t>
  </si>
  <si>
    <t>PG&amp;E does not guarantee the accuracy of the information presented  in this tool. The information herein presented is meant to be a helpful starting resource for fleet owners to investigate funding sources to offset the cost of electrification. Contact the program administrators for more information.</t>
  </si>
  <si>
    <t>Up to $400K/bus</t>
  </si>
  <si>
    <t>Up to $400K/bus, based on mileage. Infrastructure funding available up to 100% of cost.</t>
  </si>
  <si>
    <t xml:space="preserve">Maximum funding for each project based on project's overall cost-effectiveness or funding cap which differs by equipment type </t>
  </si>
  <si>
    <t>BAAQMD evaluates project's cost-effectiveness, approve project and determine grant amount. Customer cannot purchase any equipment until project is approved. 
Reimbursement takes place once customer completes project and submits PO, Air District reviews</t>
  </si>
  <si>
    <t>To apply, customer needs full costs: quotes from vehicle vendor, electrician, and any utility costs.
Customer signs contract with BAAQMD
Following contract, customer has 1 year to receive buses, scrap old buses, install equipment, pass BAAQMD site inspections, and submit purchase receipts
BAAQMD reimburses costs when those requirements are met.</t>
  </si>
  <si>
    <t>https://www.epa.gov/cleandiesel/clean-diesel-rebates</t>
  </si>
  <si>
    <t>Caltrans</t>
  </si>
  <si>
    <t>http://www.dot.ca.gov/drmt/splctop.html</t>
  </si>
  <si>
    <t>Varies</t>
  </si>
  <si>
    <t>US EPA</t>
  </si>
  <si>
    <t>Transportation Refrigeration Unit</t>
  </si>
  <si>
    <t>Truck Stop Electrification</t>
  </si>
  <si>
    <t>Port Cargo Trucks</t>
  </si>
  <si>
    <t>Airport Ground Support Equipment</t>
  </si>
  <si>
    <t>abc</t>
  </si>
  <si>
    <t xml:space="preserve">               EVFleet Incentive Lookup Tool</t>
  </si>
  <si>
    <t>Incentive Amount</t>
  </si>
  <si>
    <t>Eligible Vehicles</t>
  </si>
  <si>
    <t>Eligibility</t>
  </si>
  <si>
    <t>If you have multiple vehicle types you'd like to electrify, please choose each type sequentially.</t>
  </si>
  <si>
    <t>Changing a Program</t>
  </si>
  <si>
    <t>Year Created: 2018</t>
  </si>
  <si>
    <t xml:space="preserve">EV Fleet Customer-Facing Incentives Tool </t>
  </si>
  <si>
    <t>Information and Maintenance Instructions</t>
  </si>
  <si>
    <t xml:space="preserve">Description </t>
  </si>
  <si>
    <t>The purpose of this tool is to compile a list of additional incentive programs for which a potential EV Fleet customer may qualify. High level information accompanies the names of the incentive programs, as well as links to the program website.</t>
  </si>
  <si>
    <t>To change information about a program already in the tool, simply edit the program's cells in the External DB.</t>
  </si>
  <si>
    <t>Adding a New Program</t>
  </si>
  <si>
    <t>There are four steps to add a new program to the tool:
1. Add the program name and information to the External Database
2. Using the same name as was used in the External Database (names must match), add the program name to the list in the Vehicle Matching Criteria tab. With "x", indicate which vehicle types apply.
3. If the program is geographically restrictive (For example, only applicable in an air district), add the program to Column E in the References tab. If the program is not geographically restrictive ("Statewide"), add the program to Column D in the References tab.
4. If the program is geographically restrictive, add the program to the next available column in the Zip Codes tab, Row 6. Under the program name, add the zip codes the make up the geographic area.</t>
  </si>
  <si>
    <t>Maintenance Instructions</t>
  </si>
  <si>
    <t>Tool Information</t>
  </si>
  <si>
    <t xml:space="preserve">Funding Type </t>
  </si>
  <si>
    <t>Transit Buses, Private Buses/Shuttles, and School Buses</t>
  </si>
  <si>
    <t>Vehicle voucher amounts vary by vehicle type; voucher enhancement available of up to $30K/vehicle for EVSE</t>
  </si>
  <si>
    <t>Vehicle, EVSE</t>
  </si>
  <si>
    <t>Public School Buses</t>
  </si>
  <si>
    <t xml:space="preserve">Vehicle </t>
  </si>
  <si>
    <t>http://valleyair.org/grants/truck-replacement.htm</t>
  </si>
  <si>
    <t>SJVAPCD issues contract if all eligibility requirements met, specifying which equipment is covered, dollar amount of award, reporting requirements, ownership duration requirements
Once contract is executed, customer can purchase vehicle
Reimbursement takes place when all documentation is in place, new vehicle has been delivered, and old vehicle has been scrapped</t>
  </si>
  <si>
    <t>SJVAPCD issues contract if all eligibility requirements met, specifying which equipment is covered, dollar amount of award, reporting requirements, ownership duration requirements
Once contract is executed, customer can purchase vehicle
Reimbursement takes place when all documentation is in place, new vehicle has been delivered, and, if required, old vehicle has been scrapped</t>
  </si>
  <si>
    <t xml:space="preserve">Eligibility depends on specific program options. See program website for details. </t>
  </si>
  <si>
    <t>http://valleyair.org/grants/electric-school-bus.htm</t>
  </si>
  <si>
    <t>Buses must be yellow school buses, must scrap existing school bus to qualify. See program website for details.</t>
  </si>
  <si>
    <t xml:space="preserve">BAAQMD School Bus (Carl Moyer Program) </t>
  </si>
  <si>
    <t>Vehicle, EVSE, Infrastructure</t>
  </si>
  <si>
    <t xml:space="preserve">Applicants must document at least 24 months of equipment ownership, must scrap existing school bus to qualify. See program website for details. </t>
  </si>
  <si>
    <t xml:space="preserve">BAAQMD Truck and Bus (Carl Moyer Program) </t>
  </si>
  <si>
    <t>Transit Buses, Trucks</t>
  </si>
  <si>
    <t xml:space="preserve">Eligibility depends on vehicle type, see program website for details. </t>
  </si>
  <si>
    <t xml:space="preserve">EVSE funding is only available if vehicle voucher is received. Must use vehicle in california for 3 years and allow aggregated vehicle GPS tracking. See program website for details </t>
  </si>
  <si>
    <t xml:space="preserve">Equipment must meet specific CARB regulations based on engine type and use to be eligible. See program website for details. </t>
  </si>
  <si>
    <t>Vehicle (off-road equipment), EVSE</t>
  </si>
  <si>
    <t>School Buses (Diesel Replacement)</t>
  </si>
  <si>
    <t>Old buses must be scrapped. 
Fleets with up to 100 school buses may submit one application listing up to 10 buses for scrappage and replacement.
Fleets with more than 100 school buses may submit up to two rebate applications, each listing up to 10 different buses for scrappage and replacement.</t>
  </si>
  <si>
    <t>Transit Buses</t>
  </si>
  <si>
    <t>Projects are awarded in June, each agency's funding amounts are announced based on total GGRF funds, agencies propose projects to CalTrans. If project asks for multiple years of funding, then the money is set aside and agency applies again next year before full amount is awarded</t>
  </si>
  <si>
    <t>See program website for details.</t>
  </si>
  <si>
    <t>Low Carbon Transit Operations Program (LCTOP)</t>
  </si>
  <si>
    <t xml:space="preserve">Sacramento Air Quality Management District Carl Moyer Program </t>
  </si>
  <si>
    <t>Sacramento AQMD</t>
  </si>
  <si>
    <t xml:space="preserve">Sacramento Air District, Yolo-Solano Air District </t>
  </si>
  <si>
    <t>SECAT</t>
  </si>
  <si>
    <t>Trucks, School Buses, Transit Buses</t>
  </si>
  <si>
    <t>Vehicle</t>
  </si>
  <si>
    <t xml:space="preserve">up to $100K/vehicle </t>
  </si>
  <si>
    <t>First come, first served award process. SacAQMD evaluates project's cost-effectiveness, approve project and determine grant amount. Customer cannot purchase any equipment until project is approved. 
Reimbursement takes place once customer completes project and submits PO, Air District reviews</t>
  </si>
  <si>
    <t>http://www.airquality.org/residents/incentive-programs</t>
  </si>
  <si>
    <t>Sacramento Area Council of Governments (SACOG) region</t>
  </si>
  <si>
    <t xml:space="preserve">Funding allocated to each county in SACOG. No applicant can receive more than 50% of a county's funding. Participants pay full cost of project before requesting reimbursement from SECAT. </t>
  </si>
  <si>
    <t>http://www.airquality.org/residents/incentive-programs/truck-replacement-secat-program</t>
  </si>
  <si>
    <t xml:space="preserve">All new vehicles must be over 14,000 Gross Vehicle Weight Rating, vehicles must operate in SACOG region for 3 years. See program website for details. 
</t>
  </si>
  <si>
    <t>Funding Type*</t>
  </si>
  <si>
    <t>Vehicles, Infrastructure</t>
  </si>
  <si>
    <t xml:space="preserve">VW Mitigation ZEV Class 8 and Port Drayage Trucks </t>
  </si>
  <si>
    <t>VW mitigation ZEV Freight and Marine</t>
  </si>
  <si>
    <t xml:space="preserve">See program website for details. </t>
  </si>
  <si>
    <t>Rebate reimbursement is $15,000 for replacement buses between 10,001-19,500 lbs. GVWR and $20,000 for replacement buses with GVWR of 19,501 lbs. or higher</t>
  </si>
  <si>
    <t>Applicants are selected in a lottery, with at least one selectee from each state/territory represented. 
Jan 2020 official selection letters to be sent, PO to be submitted by April 2020, documentation of delivery of replacement vehicles and scrappage of old buses by Sep 2020.</t>
  </si>
  <si>
    <t xml:space="preserve">Zero emission Class 4-8 School, Transit, and Shuttle Buses </t>
  </si>
  <si>
    <t>Maximum incentive of $400,000 for battery electric school bus. Maximum incentive of $180,000 for battery electric transit bus. Maximum incentive for a fuel cell electric transit bus. Maximum incentive for battery electric shuttle buses $160,000. Each including supportive infrastructure.</t>
  </si>
  <si>
    <t xml:space="preserve">Funds will be administered in two equal increments on first-come, first-served basis to applicants statewide. The first $65 million will be made available once the program is established. </t>
  </si>
  <si>
    <t>https://ww2.arb.ca.gov/our-work/programs/volkswagen-environmental-mitigation-trust-california</t>
  </si>
  <si>
    <t xml:space="preserve">Only vehicles with internal combustion engines that are compliant with
current regulations at the time of application are eligible for replacement. They include most school buses, and engine model year 2009 and older transit and shuttle buses.
See program website for more details. </t>
  </si>
  <si>
    <t>VW Mitigation ZEV Transit, School and Shuttle Buses</t>
  </si>
  <si>
    <t>Zero emission Class 8 Freight and Port Drayage Trucks</t>
  </si>
  <si>
    <t xml:space="preserve">Maximum incentive of $200,000 per truck, including supportive infrastructure. </t>
  </si>
  <si>
    <t xml:space="preserve">Funds will be administered increments on a first-come, first-served basis to applicants statewide. The first installment of $27 million will be made available once the program is established. </t>
  </si>
  <si>
    <t>http://www.aqmd.gov/vw/</t>
  </si>
  <si>
    <t xml:space="preserve">Zero emission Freight and Marine Projects </t>
  </si>
  <si>
    <t xml:space="preserve">Maximum funding varies depending on vehicle and equipment type. </t>
  </si>
  <si>
    <t xml:space="preserve">Vehicle, Equipment </t>
  </si>
  <si>
    <t>South Coast AQMD (via CARB)</t>
  </si>
  <si>
    <t>San Joaquin Valley APCD (via CARB)</t>
  </si>
  <si>
    <t>Bay Area Air Quality Management District (via CARB)</t>
  </si>
  <si>
    <t xml:space="preserve">Only trucks with internal combustion engine model years 1992 to 2012 that are compliant with current regulations at the time of application are eligible for replacement. 
See program website for more details. </t>
  </si>
  <si>
    <t>Nationwide</t>
  </si>
  <si>
    <t>Medium-and-Heavy Duty Vehicles, On-and-Off Road</t>
  </si>
  <si>
    <t>Nationwide budget $40 million; dispersed across 10 EPA Regional Offices.</t>
  </si>
  <si>
    <t xml:space="preserve">Funds are administered through a competitive solicitation. Applications are awarded in the form of a cooperative agreement. Approx. 2-8 cooperative agreements per Region subject to available funding, quantity and quality of applications and other considerations.  
</t>
  </si>
  <si>
    <t>Vehicles, Engines, Equipment, Infrastructure</t>
  </si>
  <si>
    <t>https://www.epa.gov/cleandiesel/clean-diesel-national-grants</t>
  </si>
  <si>
    <t xml:space="preserve"> Applicants can submit a total of 3 applications overall under the soliciation.
More than 1 application may be submitted to the same EPA Regions, but each application must be a different project. 
For-profit organizations are not eligible for this funding opportunity.
See program website for more details. </t>
  </si>
  <si>
    <t xml:space="preserve">EPA - Clean Diesel National Grants </t>
  </si>
  <si>
    <t xml:space="preserve">US EPA </t>
  </si>
  <si>
    <t>94928</t>
  </si>
  <si>
    <t xml:space="preserve">Currently accepting applications </t>
  </si>
  <si>
    <r>
      <rPr>
        <b/>
        <sz val="11"/>
        <color rgb="FFFF0000"/>
        <rFont val="Calibri"/>
        <family val="2"/>
        <scheme val="minor"/>
      </rPr>
      <t>Program anticipates accepting new voucher requests in Nov 2020.</t>
    </r>
    <r>
      <rPr>
        <sz val="11"/>
        <color theme="1"/>
        <rFont val="Calibri"/>
        <family val="2"/>
        <scheme val="minor"/>
      </rPr>
      <t xml:space="preserve"> Typically, it takes 3-5 days to confirm eligibility, with an additional 2-3 months evaluation process.</t>
    </r>
  </si>
  <si>
    <t xml:space="preserve">Solicitation is currently under development. </t>
  </si>
  <si>
    <t>Forklifts, cargo handling equipment (CHE), other off-road freight-handling equipment</t>
  </si>
  <si>
    <t xml:space="preserve">Total funding is $44 million. 
Maximum funding for each porject vaires based on type of off-road equipment. 
Maximum funding for charging equipment varies based on equipment type. </t>
  </si>
  <si>
    <t xml:space="preserve">Program currently accepting vouchers. </t>
  </si>
  <si>
    <t>The vehicle purchaser contacts the vehicle dealer to choose eligible equipment. The dealer then visits the CORE website to confirm availability of funds and eligibility of equipment. Dealer completes the voucher request form; once the equipment is delivered, the dealer completes the voucher disbursement form with the purchase. The purchaser pays for the equipment minus the voucher amount. The dealer then submits the voucher disbursement form and is reimbursed by the CORE program administrator.</t>
  </si>
  <si>
    <t>http://californiacore.org/</t>
  </si>
  <si>
    <r>
      <t>Program currently closed.</t>
    </r>
    <r>
      <rPr>
        <b/>
        <sz val="11"/>
        <color rgb="FFFF0000"/>
        <rFont val="Calibri"/>
        <family val="2"/>
        <scheme val="minor"/>
      </rPr>
      <t xml:space="preserve"> Program anticipated to open in Q4 2020. </t>
    </r>
  </si>
  <si>
    <t>Accepting rolling applications; application review typically within 5 days of receipt. Typical timeline from application to reimbursement (assuming all program requirements met) can be as short as several weeks.</t>
  </si>
  <si>
    <t>Application currently closed.</t>
  </si>
  <si>
    <t>Accepting rolling applications. Time to award vaires; typically 1-2 months after application received and requirements met.</t>
  </si>
  <si>
    <t>Transit Buses, Trucks, off-road eqipment, Locomotive</t>
  </si>
  <si>
    <t>SJ Valley Air Truck Replacement</t>
  </si>
  <si>
    <t xml:space="preserve">Tractor and Agricultural Equipment </t>
  </si>
  <si>
    <r>
      <t xml:space="preserve">Closed for soliciation. </t>
    </r>
    <r>
      <rPr>
        <b/>
        <sz val="11"/>
        <color rgb="FFFF0000"/>
        <rFont val="Calibri"/>
        <family val="2"/>
        <scheme val="minor"/>
      </rPr>
      <t xml:space="preserve">Anticipated to open Q4 2020. </t>
    </r>
  </si>
  <si>
    <t>Currently accepting applications.</t>
  </si>
  <si>
    <t xml:space="preserve">Funding is based on a dollar per advertised horsepower basis, based on the engine in the new replacement equipment. Funding cannot exceed 60% of eligible costs. </t>
  </si>
  <si>
    <t xml:space="preserve">Vehicles, Equipment </t>
  </si>
  <si>
    <t xml:space="preserve">Funds are administered on a first-come, frist-serve basis and applicants must obatin approval and have a signed, executed contract from SJVAPCD prior to purchase of new equipment. 
SJVAPCD staff reviews applications and perform on-site monitoring of old equipment. Staff then review report and prepare contract for project, then provides to applicant to review and sign. The sign contract is sent to management for approval and the fully executed contract is sent to applicant for new purchase. </t>
  </si>
  <si>
    <t xml:space="preserve">Tractor or equipment must have uncontrolled (Tier 0), Tier 1, or Tier 2 engine with a horsepower rating of 25 or greater. 
New tractor or equipment must have current model year emissions engine (Tier 3, Tier 4i, or cleaner depending on horsepower and availability). 
See program website for more details. </t>
  </si>
  <si>
    <t>http://valleyair.org/grants/tractorreplacement.htm</t>
  </si>
  <si>
    <t>SJ Valley Tractor Replacement Program</t>
  </si>
  <si>
    <t xml:space="preserve">Tractor </t>
  </si>
  <si>
    <t>SJ Valley Air Tractor Replacement Program</t>
  </si>
  <si>
    <r>
      <rPr>
        <sz val="11"/>
        <rFont val="Calibri"/>
        <family val="2"/>
        <scheme val="minor"/>
      </rPr>
      <t xml:space="preserve">Program currently closed. 
</t>
    </r>
    <r>
      <rPr>
        <sz val="11"/>
        <color theme="1"/>
        <rFont val="Calibri"/>
        <family val="2"/>
        <scheme val="minor"/>
      </rPr>
      <t xml:space="preserve">
From January to April, agencies submit project applications. 
From May to June, Caltrans awards the funds, get funds right away (July 1)
Agencies have 6 months to begin project once they receive funds. </t>
    </r>
  </si>
  <si>
    <r>
      <t xml:space="preserve">Currently accepting applications until </t>
    </r>
    <r>
      <rPr>
        <b/>
        <sz val="11"/>
        <color theme="1"/>
        <rFont val="Calibri"/>
        <family val="2"/>
        <scheme val="minor"/>
      </rPr>
      <t>August 31, 2020</t>
    </r>
  </si>
  <si>
    <t xml:space="preserve">Funds wil be awarded to eligible projects statewide through a competitive solicitation. Project that benefit disadvantaged communities or low-income communities may be prioritized for award. _x000D_
_x000D_
The applicant must be able to cover 100% of project costs upfront since VW funds are paid on a reimbursement basis. Awarded funds will be paid after project components and supportive infrastructure have been placed into service, eligible costs have been incurred and paid for by the Funding Recipient, and after the VW Administrator has approved the recipient's reimbursement request. </t>
  </si>
  <si>
    <t>Applicants for Scrap and Replace/Repower Project Components, must be the legal owner of the existing and proposed equipment. For Shore Power Project Components, applicants must be either 1)the landowner, or 2) an operator with a long-term lease agreement for the proposed berth. Applicants must have the financial ability to pay upfront for all costs necessary to complete their projects._x000D_
See program website for more details.  </t>
  </si>
  <si>
    <t>https://www.californiavwtrust.org/zero-freight-marine/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</si>
</sst>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b/>
      <sz val="11"/>
      <color theme="0"/>
      <name val="Calibri"/>
      <family val="2"/>
      <scheme val="minor"/>
    </font>
    <font>
      <sz val="11"/>
      <color theme="0"/>
      <name val="Calibri"/>
      <family val="2"/>
      <scheme val="minor"/>
    </font>
    <font>
      <i/>
      <sz val="11"/>
      <color theme="1"/>
      <name val="Calibri"/>
      <family val="2"/>
      <scheme val="minor"/>
    </font>
    <font>
      <u/>
      <sz val="11"/>
      <color theme="10"/>
      <name val="Calibri"/>
      <family val="2"/>
      <scheme val="minor"/>
    </font>
    <font>
      <sz val="12"/>
      <color theme="1"/>
      <name val="Calibri"/>
      <family val="2"/>
      <scheme val="minor"/>
    </font>
    <font>
      <b/>
      <sz val="11"/>
      <color rgb="FFFF0000"/>
      <name val="Calibri"/>
      <family val="2"/>
      <scheme val="minor"/>
    </font>
    <font>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49998474074526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49">
    <xf numFmtId="0" fontId="0" fillId="0" borderId="0" xfId="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0" fillId="0" borderId="0" xfId="0" applyAlignment="1">
      <alignment horizontal="right"/>
    </xf>
    <xf numFmtId="0" fontId="1" fillId="2" borderId="0" xfId="0" applyFont="1" applyFill="1"/>
    <xf numFmtId="0" fontId="1" fillId="3" borderId="0" xfId="0" applyFont="1" applyFill="1"/>
    <xf numFmtId="0" fontId="1" fillId="4" borderId="0" xfId="0" applyFont="1" applyFill="1"/>
    <xf numFmtId="0" fontId="0" fillId="4" borderId="0" xfId="0" applyFill="1"/>
    <xf numFmtId="0" fontId="0" fillId="5" borderId="0" xfId="0" applyFill="1"/>
    <xf numFmtId="0" fontId="0" fillId="0" borderId="0" xfId="0" applyAlignment="1">
      <alignment vertical="center" wrapText="1"/>
    </xf>
    <xf numFmtId="0" fontId="0" fillId="0" borderId="1" xfId="0" applyBorder="1" applyAlignment="1">
      <alignment horizontal="center" vertical="center" wrapText="1"/>
    </xf>
    <xf numFmtId="0" fontId="2" fillId="0" borderId="0" xfId="0" applyFont="1"/>
    <xf numFmtId="0" fontId="3" fillId="0" borderId="0" xfId="0" applyFont="1"/>
    <xf numFmtId="0" fontId="4" fillId="0" borderId="0" xfId="0" applyFont="1"/>
    <xf numFmtId="0" fontId="5" fillId="0" borderId="0" xfId="0" applyFont="1"/>
    <xf numFmtId="0" fontId="4" fillId="0" borderId="2" xfId="0" applyFont="1" applyBorder="1"/>
    <xf numFmtId="0" fontId="4" fillId="0" borderId="3" xfId="0" applyFont="1" applyBorder="1"/>
    <xf numFmtId="0" fontId="4" fillId="0" borderId="4" xfId="0" applyFont="1" applyBorder="1"/>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7" fillId="6" borderId="9" xfId="0" applyFont="1" applyFill="1" applyBorder="1"/>
    <xf numFmtId="0" fontId="7" fillId="6" borderId="10" xfId="0" applyFont="1" applyFill="1" applyBorder="1"/>
    <xf numFmtId="0" fontId="7" fillId="6" borderId="11" xfId="0" applyFont="1" applyFill="1" applyBorder="1"/>
    <xf numFmtId="0" fontId="0" fillId="0" borderId="12" xfId="0" applyBorder="1"/>
    <xf numFmtId="0" fontId="0" fillId="0" borderId="0" xfId="0" applyBorder="1"/>
    <xf numFmtId="0" fontId="0" fillId="0" borderId="13" xfId="0" applyBorder="1"/>
    <xf numFmtId="0" fontId="0" fillId="0" borderId="14" xfId="0" applyBorder="1"/>
    <xf numFmtId="0" fontId="0" fillId="0" borderId="15" xfId="0" applyBorder="1"/>
    <xf numFmtId="0" fontId="0" fillId="0" borderId="16" xfId="0" applyBorder="1"/>
    <xf numFmtId="0" fontId="9" fillId="0" borderId="0" xfId="0" applyFont="1"/>
    <xf numFmtId="0" fontId="8" fillId="6" borderId="10" xfId="0" applyFont="1" applyFill="1" applyBorder="1"/>
    <xf numFmtId="0" fontId="0" fillId="6" borderId="10" xfId="0" applyFill="1" applyBorder="1"/>
    <xf numFmtId="0" fontId="0" fillId="6" borderId="11" xfId="0" applyFill="1" applyBorder="1"/>
    <xf numFmtId="0" fontId="0" fillId="0" borderId="0" xfId="0" applyAlignment="1"/>
    <xf numFmtId="0" fontId="10" fillId="0" borderId="0" xfId="1"/>
    <xf numFmtId="0" fontId="11" fillId="0" borderId="0" xfId="0" applyFont="1" applyAlignment="1">
      <alignment wrapText="1"/>
    </xf>
    <xf numFmtId="0" fontId="0" fillId="0" borderId="0" xfId="0" applyFill="1" applyAlignment="1">
      <alignment wrapText="1"/>
    </xf>
    <xf numFmtId="0" fontId="10" fillId="0" borderId="0" xfId="1" applyAlignment="1"/>
    <xf numFmtId="0" fontId="1" fillId="0" borderId="0" xfId="0" applyFont="1" applyFill="1" applyAlignment="1">
      <alignment wrapText="1"/>
    </xf>
    <xf numFmtId="0" fontId="0" fillId="0" borderId="0" xfId="0" applyFont="1" applyFill="1" applyAlignment="1">
      <alignment wrapText="1"/>
    </xf>
    <xf numFmtId="0" fontId="13" fillId="0" borderId="0" xfId="0" applyFont="1" applyAlignment="1">
      <alignment wrapText="1"/>
    </xf>
    <xf numFmtId="0" fontId="6" fillId="0" borderId="0" xfId="0" applyFont="1" applyAlignment="1">
      <alignment horizontal="left"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914400</xdr:colOff>
          <xdr:row>9</xdr:row>
          <xdr:rowOff>133350</xdr:rowOff>
        </xdr:from>
        <xdr:to>
          <xdr:col>6</xdr:col>
          <xdr:colOff>714375</xdr:colOff>
          <xdr:row>10</xdr:row>
          <xdr:rowOff>190500</xdr:rowOff>
        </xdr:to>
        <xdr:sp macro="" textlink="">
          <xdr:nvSpPr>
            <xdr:cNvPr id="3079" name="typeBox"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7</xdr:row>
          <xdr:rowOff>161925</xdr:rowOff>
        </xdr:from>
        <xdr:to>
          <xdr:col>4</xdr:col>
          <xdr:colOff>1562100</xdr:colOff>
          <xdr:row>9</xdr:row>
          <xdr:rowOff>47625</xdr:rowOff>
        </xdr:to>
        <xdr:sp macro="" textlink="">
          <xdr:nvSpPr>
            <xdr:cNvPr id="3084" name="locationBox"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576943</xdr:colOff>
      <xdr:row>0</xdr:row>
      <xdr:rowOff>97972</xdr:rowOff>
    </xdr:from>
    <xdr:to>
      <xdr:col>1</xdr:col>
      <xdr:colOff>729674</xdr:colOff>
      <xdr:row>3</xdr:row>
      <xdr:rowOff>92901</xdr:rowOff>
    </xdr:to>
    <xdr:pic>
      <xdr:nvPicPr>
        <xdr:cNvPr id="4" name="Picture 3" descr="Image result for PG&amp;E">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544" r="18544"/>
        <a:stretch/>
      </xdr:blipFill>
      <xdr:spPr bwMode="auto">
        <a:xfrm>
          <a:off x="576943" y="97972"/>
          <a:ext cx="762331" cy="691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epa.gov/cleandiesel/clean-diesel-rebates" TargetMode="External"/><Relationship Id="rId13" Type="http://schemas.openxmlformats.org/officeDocument/2006/relationships/hyperlink" Target="http://www.aqmd.gov/vw/" TargetMode="External"/><Relationship Id="rId3" Type="http://schemas.openxmlformats.org/officeDocument/2006/relationships/hyperlink" Target="http://valleyair.org/grants/electric-school-bus.htm" TargetMode="External"/><Relationship Id="rId7" Type="http://schemas.openxmlformats.org/officeDocument/2006/relationships/hyperlink" Target="http://californiacore.org/" TargetMode="External"/><Relationship Id="rId12" Type="http://schemas.openxmlformats.org/officeDocument/2006/relationships/hyperlink" Target="https://ww2.arb.ca.gov/our-work/programs/volkswagen-environmental-mitigation-trust-california" TargetMode="External"/><Relationship Id="rId2" Type="http://schemas.openxmlformats.org/officeDocument/2006/relationships/hyperlink" Target="https://www.californiahvip.org/" TargetMode="External"/><Relationship Id="rId16" Type="http://schemas.openxmlformats.org/officeDocument/2006/relationships/printerSettings" Target="../printerSettings/printerSettings2.bin"/><Relationship Id="rId1" Type="http://schemas.openxmlformats.org/officeDocument/2006/relationships/hyperlink" Target="http://valleyair.org/grants/truck-replacement.htm" TargetMode="External"/><Relationship Id="rId6" Type="http://schemas.openxmlformats.org/officeDocument/2006/relationships/hyperlink" Target="http://www.baaqmd.gov/funding-and-incentives/businesses-and-fleets/off-road-vehicles" TargetMode="External"/><Relationship Id="rId11" Type="http://schemas.openxmlformats.org/officeDocument/2006/relationships/hyperlink" Target="http://www.airquality.org/residents/incentive-programs/truck-replacement-secat-program" TargetMode="External"/><Relationship Id="rId5" Type="http://schemas.openxmlformats.org/officeDocument/2006/relationships/hyperlink" Target="http://www.baaqmd.gov/funding-and-incentives/businesses-and-fleets" TargetMode="External"/><Relationship Id="rId15" Type="http://schemas.openxmlformats.org/officeDocument/2006/relationships/hyperlink" Target="http://valleyair.org/grants/tractorreplacement.htm" TargetMode="External"/><Relationship Id="rId10" Type="http://schemas.openxmlformats.org/officeDocument/2006/relationships/hyperlink" Target="http://www.airquality.org/residents/incentive-programs" TargetMode="External"/><Relationship Id="rId4" Type="http://schemas.openxmlformats.org/officeDocument/2006/relationships/hyperlink" Target="http://www.baaqmd.gov/funding-and-incentives/businesses-and-fleets/school-buses" TargetMode="External"/><Relationship Id="rId9" Type="http://schemas.openxmlformats.org/officeDocument/2006/relationships/hyperlink" Target="http://www.dot.ca.gov/drmt/splctop.html" TargetMode="External"/><Relationship Id="rId14" Type="http://schemas.openxmlformats.org/officeDocument/2006/relationships/hyperlink" Target="https://www.epa.gov/cleandiesel/clean-diesel-national-gran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I44"/>
  <sheetViews>
    <sheetView showGridLines="0" tabSelected="1" topLeftCell="A7" zoomScale="70" zoomScaleNormal="70" workbookViewId="0">
      <selection activeCell="G9" sqref="G9"/>
    </sheetView>
  </sheetViews>
  <sheetFormatPr defaultRowHeight="15" x14ac:dyDescent="0.25"/>
  <cols>
    <col min="1" max="1" width="8.85546875" style="1"/>
    <col min="2" max="2" width="26.5703125" customWidth="1"/>
    <col min="3" max="3" width="23.28515625" customWidth="1"/>
    <col min="4" max="4" width="28.7109375" customWidth="1"/>
    <col min="5" max="5" width="23.85546875" customWidth="1"/>
    <col min="6" max="6" width="23.85546875" style="1" customWidth="1"/>
    <col min="7" max="7" width="60.28515625" customWidth="1"/>
    <col min="8" max="8" width="58.7109375" customWidth="1"/>
    <col min="9" max="9" width="35.85546875" customWidth="1"/>
    <col min="10" max="11" width="14" customWidth="1"/>
  </cols>
  <sheetData>
    <row r="1" spans="2:9" s="1" customFormat="1" x14ac:dyDescent="0.25"/>
    <row r="2" spans="2:9" s="1" customFormat="1" x14ac:dyDescent="0.25"/>
    <row r="3" spans="2:9" ht="26.25" x14ac:dyDescent="0.4">
      <c r="B3" s="16" t="s">
        <v>88</v>
      </c>
      <c r="C3" s="16"/>
    </row>
    <row r="5" spans="2:9" s="1" customFormat="1" ht="8.4499999999999993" customHeight="1" x14ac:dyDescent="0.25"/>
    <row r="6" spans="2:9" ht="18.75" x14ac:dyDescent="0.3">
      <c r="B6" s="15" t="s">
        <v>60</v>
      </c>
    </row>
    <row r="9" spans="2:9" ht="15.75" x14ac:dyDescent="0.25">
      <c r="B9" s="14">
        <v>1</v>
      </c>
      <c r="C9" s="14" t="s">
        <v>58</v>
      </c>
    </row>
    <row r="10" spans="2:9" ht="15.75" x14ac:dyDescent="0.25">
      <c r="B10" s="14"/>
      <c r="C10" s="14"/>
    </row>
    <row r="11" spans="2:9" ht="15.75" x14ac:dyDescent="0.25">
      <c r="B11" s="14">
        <v>2</v>
      </c>
      <c r="C11" s="14" t="s">
        <v>12</v>
      </c>
    </row>
    <row r="12" spans="2:9" x14ac:dyDescent="0.25">
      <c r="C12" s="1" t="s">
        <v>92</v>
      </c>
    </row>
    <row r="15" spans="2:9" ht="18.75" x14ac:dyDescent="0.3">
      <c r="B15" s="15" t="s">
        <v>8</v>
      </c>
    </row>
    <row r="16" spans="2:9" ht="18" customHeight="1" x14ac:dyDescent="0.25">
      <c r="B16" s="45" t="s">
        <v>72</v>
      </c>
      <c r="C16" s="45"/>
      <c r="D16" s="45"/>
      <c r="E16" s="45"/>
      <c r="F16" s="45"/>
      <c r="G16" s="45"/>
      <c r="H16" s="45"/>
      <c r="I16" s="45"/>
    </row>
    <row r="17" spans="2:9" s="1" customFormat="1" ht="18" customHeight="1" x14ac:dyDescent="0.25">
      <c r="B17" s="45"/>
      <c r="C17" s="45"/>
      <c r="D17" s="45"/>
      <c r="E17" s="45"/>
      <c r="F17" s="45"/>
      <c r="G17" s="45"/>
      <c r="H17" s="45"/>
      <c r="I17" s="45"/>
    </row>
    <row r="18" spans="2:9" x14ac:dyDescent="0.25">
      <c r="B18" s="1"/>
      <c r="C18" s="1" t="s">
        <v>26</v>
      </c>
      <c r="D18" s="1"/>
      <c r="E18" s="1"/>
      <c r="G18" s="1"/>
      <c r="H18" s="1"/>
      <c r="I18" s="1"/>
    </row>
    <row r="19" spans="2:9" ht="15.75" thickBot="1" x14ac:dyDescent="0.3">
      <c r="B19" s="13" t="str">
        <f>IF(OR(selectedZip="",selectedType=""),"",IF(Tool!B21="","No matching incentive programs were found",""))</f>
        <v/>
      </c>
      <c r="C19" s="1"/>
      <c r="D19" s="1"/>
      <c r="E19" s="1"/>
      <c r="G19" s="1"/>
      <c r="H19" s="1"/>
      <c r="I19" s="1"/>
    </row>
    <row r="20" spans="2:9" ht="18.75" x14ac:dyDescent="0.3">
      <c r="B20" s="17" t="s">
        <v>13</v>
      </c>
      <c r="C20" s="18" t="s">
        <v>90</v>
      </c>
      <c r="D20" s="18" t="s">
        <v>16</v>
      </c>
      <c r="E20" s="18" t="s">
        <v>89</v>
      </c>
      <c r="F20" s="18" t="s">
        <v>144</v>
      </c>
      <c r="G20" s="18" t="s">
        <v>19</v>
      </c>
      <c r="H20" s="18" t="s">
        <v>91</v>
      </c>
      <c r="I20" s="19" t="s">
        <v>20</v>
      </c>
    </row>
    <row r="21" spans="2:9" s="2" customFormat="1" ht="119.45" customHeight="1" x14ac:dyDescent="0.25">
      <c r="B21" s="20" t="str">
        <f>IFERROR(VLOOKUP(References!$A2,'External DB'!$A$2:$J$16,1,FALSE),"")</f>
        <v>HVIP</v>
      </c>
      <c r="C21" s="12" t="str">
        <f>IFERROR(VLOOKUP(References!$A2,'External DB'!$A$2:$J$16,4, FALSE),"")</f>
        <v>Transit Buses, Private Buses/Shuttles, and School Buses</v>
      </c>
      <c r="D21" s="12" t="str">
        <f>IFERROR(VLOOKUP(References!$A2,'External DB'!$A$2:$J$16,5, FALSE),"")</f>
        <v>Program anticipates accepting new voucher requests in Nov 2020. Typically, it takes 3-5 days to confirm eligibility, with an additional 2-3 months evaluation process.</v>
      </c>
      <c r="E21" s="12" t="str">
        <f>IFERROR(VLOOKUP(References!$A2,'External DB'!$A$2:$J$16,6, FALSE),"")</f>
        <v>Vehicle voucher amounts vary by vehicle type; voucher enhancement available of up to $30K/vehicle for EVSE</v>
      </c>
      <c r="F21" s="12" t="str">
        <f>IFERROR(VLOOKUP(References!$A2,'External DB'!$A$2:$J$16,7, FALSE),"")</f>
        <v>Vehicle, EVSE</v>
      </c>
      <c r="G21" s="12" t="str">
        <f>IFERROR(VLOOKUP(References!$A2,'External DB'!$A$2:$J$16,8, FALSE),"")</f>
        <v>Awards are distributed on a first-come first-served basis. Vehicle dealer submits an electronic voucher request, which, if qualified, reserves funding for vehicle. Voucher is distributed directly to the dealer and is not paid until the customer makes a final vehicle payment.</v>
      </c>
      <c r="H21" s="12" t="str">
        <f>IFERROR(VLOOKUP(References!$A2,'External DB'!$A$2:$J$16,9, FALSE),"")</f>
        <v xml:space="preserve">EVSE funding is only available if vehicle voucher is received. Must use vehicle in california for 3 years and allow aggregated vehicle GPS tracking. See program website for details </v>
      </c>
      <c r="I21" s="21" t="str">
        <f>IFERROR(VLOOKUP(References!$A2,'External DB'!$A$2:$J$16,10, FALSE),"")</f>
        <v>https://www.californiahvip.org/</v>
      </c>
    </row>
    <row r="22" spans="2:9" s="2" customFormat="1" ht="119.45" customHeight="1" x14ac:dyDescent="0.25">
      <c r="B22" s="20" t="str">
        <f>IFERROR(VLOOKUP(References!$A3,'External DB'!$A$2:$J$16,1,FALSE),"")</f>
        <v xml:space="preserve">EPA - Diesel Emissions Reduction Act School Bus Rebate Program </v>
      </c>
      <c r="C22" s="12" t="str">
        <f>IFERROR(VLOOKUP(References!$A3,'External DB'!$A$2:$J$16,4, FALSE),"")</f>
        <v>School Buses (Diesel Replacement)</v>
      </c>
      <c r="D22" s="12" t="str">
        <f>IFERROR(VLOOKUP(References!$A3,'External DB'!$A$2:$J$16,5, FALSE),"")</f>
        <v xml:space="preserve">Program currently closed. Program anticipated to open in Q4 2020. </v>
      </c>
      <c r="E22" s="12" t="str">
        <f>IFERROR(VLOOKUP(References!$A3,'External DB'!$A$2:$J$16,6, FALSE),"")</f>
        <v>Rebate reimbursement is $15,000 for replacement buses between 10,001-19,500 lbs. GVWR and $20,000 for replacement buses with GVWR of 19,501 lbs. or higher</v>
      </c>
      <c r="F22" s="12" t="str">
        <f>IFERROR(VLOOKUP(References!$A3,'External DB'!$A$2:$J$16,7, FALSE),"")</f>
        <v xml:space="preserve">Vehicle </v>
      </c>
      <c r="G22" s="12" t="str">
        <f>IFERROR(VLOOKUP(References!$A3,'External DB'!$A$2:$J$16,8, FALSE),"")</f>
        <v>Applicants are selected in a lottery, with at least one selectee from each state/territory represented. 
Jan 2020 official selection letters to be sent, PO to be submitted by April 2020, documentation of delivery of replacement vehicles and scrappage of old buses by Sep 2020.</v>
      </c>
      <c r="H22" s="12" t="str">
        <f>IFERROR(VLOOKUP(References!$A3,'External DB'!$A$2:$J$16,9, FALSE),"")</f>
        <v>Old buses must be scrapped. 
Fleets with up to 100 school buses may submit one application listing up to 10 buses for scrappage and replacement.
Fleets with more than 100 school buses may submit up to two rebate applications, each listing up to 10 different buses for scrappage and replacement.</v>
      </c>
      <c r="I22" s="21" t="str">
        <f>IFERROR(VLOOKUP(References!$A3,'External DB'!$A$2:$J$16,10, FALSE),"")</f>
        <v>https://www.epa.gov/cleandiesel/clean-diesel-rebates</v>
      </c>
    </row>
    <row r="23" spans="2:9" s="2" customFormat="1" ht="119.45" customHeight="1" x14ac:dyDescent="0.25">
      <c r="B23" s="20" t="str">
        <f>IFERROR(VLOOKUP(References!$A4,'External DB'!$A$2:$J$16,1,FALSE),"")</f>
        <v/>
      </c>
      <c r="C23" s="12" t="str">
        <f>IFERROR(VLOOKUP(References!$A4,'External DB'!$A$2:$J$16,4, FALSE),"")</f>
        <v/>
      </c>
      <c r="D23" s="12" t="str">
        <f>IFERROR(VLOOKUP(References!$A4,'External DB'!$A$2:$J$16,5, FALSE),"")</f>
        <v/>
      </c>
      <c r="E23" s="12" t="str">
        <f>IFERROR(VLOOKUP(References!$A4,'External DB'!$A$2:$J$16,6, FALSE),"")</f>
        <v/>
      </c>
      <c r="F23" s="12" t="str">
        <f>IFERROR(VLOOKUP(References!$A4,'External DB'!$A$2:$J$16,7, FALSE),"")</f>
        <v/>
      </c>
      <c r="G23" s="12" t="str">
        <f>IFERROR(VLOOKUP(References!$A4,'External DB'!$A$2:$J$16,8, FALSE),"")</f>
        <v/>
      </c>
      <c r="H23" s="12" t="str">
        <f>IFERROR(VLOOKUP(References!$A4,'External DB'!$A$2:$J$16,9, FALSE),"")</f>
        <v/>
      </c>
      <c r="I23" s="21" t="str">
        <f>IFERROR(VLOOKUP(References!$A4,'External DB'!$A$2:$J$16,10, FALSE),"")</f>
        <v/>
      </c>
    </row>
    <row r="24" spans="2:9" s="2" customFormat="1" ht="119.45" customHeight="1" x14ac:dyDescent="0.25">
      <c r="B24" s="20" t="str">
        <f>IFERROR(VLOOKUP(References!$A5,'External DB'!$A$2:$J$16,1,FALSE),"")</f>
        <v>VW Mitigation ZEV Transit, School and Shuttle Buses</v>
      </c>
      <c r="C24" s="12" t="str">
        <f>IFERROR(VLOOKUP(References!$A5,'External DB'!$A$2:$J$16,4, FALSE),"")</f>
        <v xml:space="preserve">Zero emission Class 4-8 School, Transit, and Shuttle Buses </v>
      </c>
      <c r="D24" s="12" t="str">
        <f>IFERROR(VLOOKUP(References!$A5,'External DB'!$A$2:$J$16,5, FALSE),"")</f>
        <v xml:space="preserve">Currently accepting applications </v>
      </c>
      <c r="E24" s="12" t="str">
        <f>IFERROR(VLOOKUP(References!$A5,'External DB'!$A$2:$J$16,6, FALSE),"")</f>
        <v>Maximum incentive of $400,000 for battery electric school bus. Maximum incentive of $180,000 for battery electric transit bus. Maximum incentive for a fuel cell electric transit bus. Maximum incentive for battery electric shuttle buses $160,000. Each including supportive infrastructure.</v>
      </c>
      <c r="F24" s="12" t="str">
        <f>IFERROR(VLOOKUP(References!$A5,'External DB'!$A$2:$J$16,7, FALSE),"")</f>
        <v>Vehicles, Infrastructure</v>
      </c>
      <c r="G24" s="12" t="str">
        <f>IFERROR(VLOOKUP(References!$A5,'External DB'!$A$2:$J$16,8, FALSE),"")</f>
        <v xml:space="preserve">Funds will be administered in two equal increments on first-come, first-served basis to applicants statewide. The first $65 million will be made available once the program is established. </v>
      </c>
      <c r="H24" s="12" t="str">
        <f>IFERROR(VLOOKUP(References!$A5,'External DB'!$A$2:$J$16,9, FALSE),"")</f>
        <v xml:space="preserve">Only vehicles with internal combustion engines that are compliant with
current regulations at the time of application are eligible for replacement. They include most school buses, and engine model year 2009 and older transit and shuttle buses.
See program website for more details. </v>
      </c>
      <c r="I24" s="21" t="str">
        <f>IFERROR(VLOOKUP(References!$A5,'External DB'!$A$2:$J$16,10, FALSE),"")</f>
        <v>https://ww2.arb.ca.gov/our-work/programs/volkswagen-environmental-mitigation-trust-california</v>
      </c>
    </row>
    <row r="25" spans="2:9" s="2" customFormat="1" ht="119.45" customHeight="1" x14ac:dyDescent="0.25">
      <c r="B25" s="20" t="str">
        <f>IFERROR(VLOOKUP(References!$A6,'External DB'!$A$2:$J$16,1,FALSE),"")</f>
        <v/>
      </c>
      <c r="C25" s="12" t="str">
        <f>IFERROR(VLOOKUP(References!$A6,'External DB'!$A$2:$J$16,4, FALSE),"")</f>
        <v/>
      </c>
      <c r="D25" s="12" t="str">
        <f>IFERROR(VLOOKUP(References!$A6,'External DB'!$A$2:$J$16,5, FALSE),"")</f>
        <v/>
      </c>
      <c r="E25" s="12" t="str">
        <f>IFERROR(VLOOKUP(References!$A6,'External DB'!$A$2:$J$16,6, FALSE),"")</f>
        <v/>
      </c>
      <c r="F25" s="12" t="str">
        <f>IFERROR(VLOOKUP(References!$A6,'External DB'!$A$2:$J$16,7, FALSE),"")</f>
        <v/>
      </c>
      <c r="G25" s="12" t="str">
        <f>IFERROR(VLOOKUP(References!$A6,'External DB'!$A$2:$J$16,8, FALSE),"")</f>
        <v/>
      </c>
      <c r="H25" s="12" t="str">
        <f>IFERROR(VLOOKUP(References!$A6,'External DB'!$A$2:$J$16,9, FALSE),"")</f>
        <v/>
      </c>
      <c r="I25" s="21" t="str">
        <f>IFERROR(VLOOKUP(References!$A6,'External DB'!$A$2:$J$16,10, FALSE),"")</f>
        <v/>
      </c>
    </row>
    <row r="26" spans="2:9" s="2" customFormat="1" ht="119.45" customHeight="1" x14ac:dyDescent="0.25">
      <c r="B26" s="20" t="str">
        <f>IFERROR(VLOOKUP(References!$A7,'External DB'!$A$2:$J$16,1,FALSE),"")</f>
        <v/>
      </c>
      <c r="C26" s="12" t="str">
        <f>IFERROR(VLOOKUP(References!$A7,'External DB'!$A$2:$J$16,4, FALSE),"")</f>
        <v/>
      </c>
      <c r="D26" s="12" t="str">
        <f>IFERROR(VLOOKUP(References!$A7,'External DB'!$A$2:$J$16,5, FALSE),"")</f>
        <v/>
      </c>
      <c r="E26" s="12" t="str">
        <f>IFERROR(VLOOKUP(References!$A7,'External DB'!$A$2:$J$16,6, FALSE),"")</f>
        <v/>
      </c>
      <c r="F26" s="12" t="str">
        <f>IFERROR(VLOOKUP(References!$A7,'External DB'!$A$2:$J$16,7, FALSE),"")</f>
        <v/>
      </c>
      <c r="G26" s="12" t="str">
        <f>IFERROR(VLOOKUP(References!$A7,'External DB'!$A$2:$J$16,8, FALSE),"")</f>
        <v/>
      </c>
      <c r="H26" s="12" t="str">
        <f>IFERROR(VLOOKUP(References!$A7,'External DB'!$A$2:$J$16,9, FALSE),"")</f>
        <v/>
      </c>
      <c r="I26" s="21" t="str">
        <f>IFERROR(VLOOKUP(References!$A7,'External DB'!$A$2:$J$16,10, FALSE),"")</f>
        <v/>
      </c>
    </row>
    <row r="27" spans="2:9" s="2" customFormat="1" ht="119.45" customHeight="1" thickBot="1" x14ac:dyDescent="0.3">
      <c r="B27" s="22" t="str">
        <f>IFERROR(VLOOKUP(References!$A8,'External DB'!$A$2:$J$16,1,FALSE),"")</f>
        <v/>
      </c>
      <c r="C27" s="23" t="str">
        <f>IFERROR(VLOOKUP(References!$A8,'External DB'!$A$2:$J$16,4, FALSE),"")</f>
        <v/>
      </c>
      <c r="D27" s="23" t="str">
        <f>IFERROR(VLOOKUP(References!$A8,'External DB'!$A$2:$J$16,5, FALSE),"")</f>
        <v/>
      </c>
      <c r="E27" s="12" t="str">
        <f>IFERROR(VLOOKUP(References!$A8,'External DB'!$A$2:$J$16,6, FALSE),"")</f>
        <v/>
      </c>
      <c r="F27" s="12" t="str">
        <f>IFERROR(VLOOKUP(References!$A8,'External DB'!$A$2:$J$16,7, FALSE),"")</f>
        <v/>
      </c>
      <c r="G27" s="12" t="str">
        <f>IFERROR(VLOOKUP(References!$A8,'External DB'!$A$2:$J$16,8, FALSE),"")</f>
        <v/>
      </c>
      <c r="H27" s="12" t="str">
        <f>IFERROR(VLOOKUP(References!$A8,'External DB'!$A$2:$J$16,9, FALSE),"")</f>
        <v/>
      </c>
      <c r="I27" s="21" t="str">
        <f>IFERROR(VLOOKUP(References!$A8,'External DB'!$A$2:$J$16,10, FALSE),"")</f>
        <v/>
      </c>
    </row>
    <row r="28" spans="2:9" x14ac:dyDescent="0.25">
      <c r="B28" s="2" t="str">
        <f>IFERROR(VLOOKUP(References!$A9,'External DB'!$A$2:$J$16,1,FALSE),"")</f>
        <v/>
      </c>
      <c r="C28" s="2" t="str">
        <f>IFERROR(VLOOKUP(References!$A9,'External DB'!$A$2:$J$16,4, FALSE),"")</f>
        <v/>
      </c>
      <c r="D28" s="2" t="str">
        <f>IFERROR(VLOOKUP(References!$A9,'External DB'!$A$2:$J$16,5, FALSE),"")</f>
        <v/>
      </c>
      <c r="E28" s="2" t="str">
        <f>IFERROR(VLOOKUP(References!$A9,'External DB'!$A$2:$J$16,6, FALSE),"")</f>
        <v/>
      </c>
      <c r="F28" s="2"/>
      <c r="G28" s="2" t="str">
        <f>IFERROR(VLOOKUP(References!$A9,'External DB'!$A$2:$J$16,7, FALSE),"")</f>
        <v/>
      </c>
      <c r="H28" s="2" t="str">
        <f>IFERROR(VLOOKUP(References!$A9,'External DB'!$A$2:$J$16,8, FALSE),"")</f>
        <v/>
      </c>
      <c r="I28" s="2" t="str">
        <f>IFERROR(VLOOKUP(References!$A9,'External DB'!$A$2:$J$16,9, FALSE),"")</f>
        <v/>
      </c>
    </row>
    <row r="29" spans="2:9" ht="15.75" x14ac:dyDescent="0.25">
      <c r="B29" s="39"/>
      <c r="C29" s="2" t="str">
        <f>IFERROR(VLOOKUP(References!#REF!,'External DB'!$A$2:$J$16,4, FALSE),"")</f>
        <v/>
      </c>
      <c r="D29" s="2" t="str">
        <f>IFERROR(VLOOKUP(References!#REF!,'External DB'!$A$2:$J$16,5, FALSE),"")</f>
        <v/>
      </c>
      <c r="E29" s="2" t="str">
        <f>IFERROR(VLOOKUP(References!#REF!,'External DB'!$A$2:$J$16,6, FALSE),"")</f>
        <v/>
      </c>
      <c r="F29" s="2"/>
      <c r="G29" s="2" t="str">
        <f>IFERROR(VLOOKUP(References!#REF!,'External DB'!$A$2:$J$16,7, FALSE),"")</f>
        <v/>
      </c>
      <c r="H29" s="2" t="str">
        <f>IFERROR(VLOOKUP(References!#REF!,'External DB'!$A$2:$J$16,8, FALSE),"")</f>
        <v/>
      </c>
      <c r="I29" s="2" t="str">
        <f>IFERROR(VLOOKUP(References!#REF!,'External DB'!$A$2:$J$16,9, FALSE),"")</f>
        <v/>
      </c>
    </row>
    <row r="30" spans="2:9" x14ac:dyDescent="0.25">
      <c r="B30" s="2" t="str">
        <f>IFERROR(VLOOKUP(References!$A10,'External DB'!$A$2:$J$16,1,FALSE),"")</f>
        <v/>
      </c>
      <c r="C30" s="2" t="str">
        <f>IFERROR(VLOOKUP(References!$A10,'External DB'!$A$2:$J$16,4, FALSE),"")</f>
        <v/>
      </c>
      <c r="D30" s="2" t="str">
        <f>IFERROR(VLOOKUP(References!$A10,'External DB'!$A$2:$J$16,5, FALSE),"")</f>
        <v/>
      </c>
      <c r="E30" s="2" t="str">
        <f>IFERROR(VLOOKUP(References!$A10,'External DB'!$A$2:$J$16,6, FALSE),"")</f>
        <v/>
      </c>
      <c r="F30" s="2"/>
      <c r="G30" s="2" t="str">
        <f>IFERROR(VLOOKUP(References!$A10,'External DB'!$A$2:$J$16,7, FALSE),"")</f>
        <v/>
      </c>
      <c r="H30" s="2" t="str">
        <f>IFERROR(VLOOKUP(References!$A10,'External DB'!$A$2:$J$16,8, FALSE),"")</f>
        <v/>
      </c>
      <c r="I30" s="2" t="str">
        <f>IFERROR(VLOOKUP(References!$A10,'External DB'!$A$2:$J$16,9, FALSE),"")</f>
        <v/>
      </c>
    </row>
    <row r="31" spans="2:9" x14ac:dyDescent="0.25">
      <c r="B31" s="2" t="str">
        <f>IFERROR(VLOOKUP(References!$A11,'External DB'!$A$2:$J$16,1,FALSE),"")</f>
        <v/>
      </c>
      <c r="C31" s="2" t="str">
        <f>IFERROR(VLOOKUP(References!$A11,'External DB'!$A$2:$J$16,4, FALSE),"")</f>
        <v/>
      </c>
      <c r="D31" s="2" t="str">
        <f>IFERROR(VLOOKUP(References!$A11,'External DB'!$A$2:$J$16,5, FALSE),"")</f>
        <v/>
      </c>
      <c r="E31" s="2" t="str">
        <f>IFERROR(VLOOKUP(References!$A11,'External DB'!$A$2:$J$16,6, FALSE),"")</f>
        <v/>
      </c>
      <c r="F31" s="2"/>
      <c r="G31" s="2" t="str">
        <f>IFERROR(VLOOKUP(References!$A11,'External DB'!$A$2:$J$16,7, FALSE),"")</f>
        <v/>
      </c>
      <c r="H31" s="2" t="str">
        <f>IFERROR(VLOOKUP(References!$A11,'External DB'!$A$2:$J$16,8, FALSE),"")</f>
        <v/>
      </c>
      <c r="I31" s="2" t="str">
        <f>IFERROR(VLOOKUP(References!$A11,'External DB'!$A$2:$J$16,9, FALSE),"")</f>
        <v/>
      </c>
    </row>
    <row r="32" spans="2:9" x14ac:dyDescent="0.25">
      <c r="B32" s="2" t="str">
        <f>IFERROR(VLOOKUP(References!$A12,'External DB'!$A$2:$J$16,1,FALSE),"")</f>
        <v/>
      </c>
      <c r="C32" s="2" t="str">
        <f>IFERROR(VLOOKUP(References!$A12,'External DB'!$A$2:$J$16,4, FALSE),"")</f>
        <v/>
      </c>
      <c r="D32" s="2" t="str">
        <f>IFERROR(VLOOKUP(References!$A12,'External DB'!$A$2:$J$16,5, FALSE),"")</f>
        <v/>
      </c>
      <c r="E32" s="2" t="str">
        <f>IFERROR(VLOOKUP(References!$A12,'External DB'!$A$2:$J$16,6, FALSE),"")</f>
        <v/>
      </c>
      <c r="F32" s="2"/>
      <c r="G32" s="2" t="str">
        <f>IFERROR(VLOOKUP(References!$A12,'External DB'!$A$2:$J$16,7, FALSE),"")</f>
        <v/>
      </c>
      <c r="H32" s="2" t="str">
        <f>IFERROR(VLOOKUP(References!$A12,'External DB'!$A$2:$J$16,8, FALSE),"")</f>
        <v/>
      </c>
      <c r="I32" s="2" t="str">
        <f>IFERROR(VLOOKUP(References!$A12,'External DB'!$A$2:$J$16,9, FALSE),"")</f>
        <v/>
      </c>
    </row>
    <row r="33" spans="2:9" x14ac:dyDescent="0.25">
      <c r="B33" s="2" t="str">
        <f>IFERROR(VLOOKUP(References!$A13,'External DB'!$A$2:$J$16,1,FALSE),"")</f>
        <v/>
      </c>
      <c r="C33" s="2" t="str">
        <f>IFERROR(VLOOKUP(References!$A13,'External DB'!$A$2:$J$16,4, FALSE),"")</f>
        <v/>
      </c>
      <c r="D33" s="2" t="str">
        <f>IFERROR(VLOOKUP(References!$A13,'External DB'!$A$2:$J$16,5, FALSE),"")</f>
        <v/>
      </c>
      <c r="E33" s="2" t="str">
        <f>IFERROR(VLOOKUP(References!$A13,'External DB'!$A$2:$J$16,6, FALSE),"")</f>
        <v/>
      </c>
      <c r="F33" s="2"/>
      <c r="G33" s="2" t="str">
        <f>IFERROR(VLOOKUP(References!$A13,'External DB'!$A$2:$J$16,7, FALSE),"")</f>
        <v/>
      </c>
      <c r="H33" s="2" t="str">
        <f>IFERROR(VLOOKUP(References!$A13,'External DB'!$A$2:$J$16,8, FALSE),"")</f>
        <v/>
      </c>
      <c r="I33" s="2" t="str">
        <f>IFERROR(VLOOKUP(References!$A13,'External DB'!$A$2:$J$16,9, FALSE),"")</f>
        <v/>
      </c>
    </row>
    <row r="34" spans="2:9" x14ac:dyDescent="0.25">
      <c r="B34" s="2" t="str">
        <f>IFERROR(VLOOKUP(References!$A14,'External DB'!$A$2:$J$16,1,FALSE),"")</f>
        <v/>
      </c>
      <c r="C34" s="2" t="str">
        <f>IFERROR(VLOOKUP(References!$A14,'External DB'!$A$2:$J$16,4, FALSE),"")</f>
        <v/>
      </c>
      <c r="D34" s="2" t="str">
        <f>IFERROR(VLOOKUP(References!$A14,'External DB'!$A$2:$J$16,5, FALSE),"")</f>
        <v/>
      </c>
      <c r="E34" s="2" t="str">
        <f>IFERROR(VLOOKUP(References!$A14,'External DB'!$A$2:$J$16,6, FALSE),"")</f>
        <v/>
      </c>
      <c r="F34" s="2"/>
      <c r="G34" s="2" t="str">
        <f>IFERROR(VLOOKUP(References!$A14,'External DB'!$A$2:$J$16,7, FALSE),"")</f>
        <v/>
      </c>
      <c r="H34" s="2" t="str">
        <f>IFERROR(VLOOKUP(References!$A14,'External DB'!$A$2:$J$16,8, FALSE),"")</f>
        <v/>
      </c>
      <c r="I34" s="2" t="str">
        <f>IFERROR(VLOOKUP(References!$A14,'External DB'!$A$2:$J$16,9, FALSE),"")</f>
        <v/>
      </c>
    </row>
    <row r="35" spans="2:9" x14ac:dyDescent="0.25">
      <c r="B35" s="2" t="str">
        <f>IFERROR(VLOOKUP(References!$A15,'External DB'!$A$2:$J$16,1,FALSE),"")</f>
        <v/>
      </c>
      <c r="C35" s="2" t="str">
        <f>IFERROR(VLOOKUP(References!$A15,'External DB'!$A$2:$J$16,4, FALSE),"")</f>
        <v/>
      </c>
      <c r="D35" s="2" t="str">
        <f>IFERROR(VLOOKUP(References!$A15,'External DB'!$A$2:$J$16,5, FALSE),"")</f>
        <v/>
      </c>
      <c r="E35" s="2" t="str">
        <f>IFERROR(VLOOKUP(References!$A15,'External DB'!$A$2:$J$16,6, FALSE),"")</f>
        <v/>
      </c>
      <c r="F35" s="2"/>
      <c r="G35" s="2" t="str">
        <f>IFERROR(VLOOKUP(References!$A15,'External DB'!$A$2:$J$16,7, FALSE),"")</f>
        <v/>
      </c>
      <c r="H35" s="2" t="str">
        <f>IFERROR(VLOOKUP(References!$A15,'External DB'!$A$2:$J$16,8, FALSE),"")</f>
        <v/>
      </c>
      <c r="I35" s="2" t="str">
        <f>IFERROR(VLOOKUP(References!$A15,'External DB'!$A$2:$J$16,9, FALSE),"")</f>
        <v/>
      </c>
    </row>
    <row r="36" spans="2:9" x14ac:dyDescent="0.25">
      <c r="B36" s="2" t="str">
        <f>IFERROR(VLOOKUP(References!$A16,'External DB'!$A$2:$J$16,1,FALSE),"")</f>
        <v/>
      </c>
      <c r="C36" s="2" t="str">
        <f>IFERROR(VLOOKUP(References!$A16,'External DB'!$A$2:$J$16,4, FALSE),"")</f>
        <v/>
      </c>
      <c r="D36" s="2" t="str">
        <f>IFERROR(VLOOKUP(References!$A16,'External DB'!$A$2:$J$16,5, FALSE),"")</f>
        <v/>
      </c>
      <c r="E36" s="2" t="str">
        <f>IFERROR(VLOOKUP(References!$A16,'External DB'!$A$2:$J$16,6, FALSE),"")</f>
        <v/>
      </c>
      <c r="F36" s="2"/>
      <c r="G36" s="2" t="str">
        <f>IFERROR(VLOOKUP(References!$A16,'External DB'!$A$2:$J$16,7, FALSE),"")</f>
        <v/>
      </c>
      <c r="H36" s="2" t="str">
        <f>IFERROR(VLOOKUP(References!$A16,'External DB'!$A$2:$J$16,8, FALSE),"")</f>
        <v/>
      </c>
      <c r="I36" s="2" t="str">
        <f>IFERROR(VLOOKUP(References!$A16,'External DB'!$A$2:$J$16,9, FALSE),"")</f>
        <v/>
      </c>
    </row>
    <row r="37" spans="2:9" x14ac:dyDescent="0.25">
      <c r="B37" s="2" t="str">
        <f>IFERROR(VLOOKUP(References!$A17,'External DB'!$A$2:$J$16,1,FALSE),"")</f>
        <v/>
      </c>
      <c r="C37" s="2" t="str">
        <f>IFERROR(VLOOKUP(References!$A17,'External DB'!$A$2:$J$16,4, FALSE),"")</f>
        <v/>
      </c>
      <c r="D37" s="2" t="str">
        <f>IFERROR(VLOOKUP(References!$A17,'External DB'!$A$2:$J$16,5, FALSE),"")</f>
        <v/>
      </c>
      <c r="E37" s="2" t="str">
        <f>IFERROR(VLOOKUP(References!$A17,'External DB'!$A$2:$J$16,6, FALSE),"")</f>
        <v/>
      </c>
      <c r="F37" s="2"/>
      <c r="G37" s="2" t="str">
        <f>IFERROR(VLOOKUP(References!$A17,'External DB'!$A$2:$J$16,7, FALSE),"")</f>
        <v/>
      </c>
      <c r="H37" s="2" t="str">
        <f>IFERROR(VLOOKUP(References!$A17,'External DB'!$A$2:$J$16,8, FALSE),"")</f>
        <v/>
      </c>
      <c r="I37" s="2" t="str">
        <f>IFERROR(VLOOKUP(References!$A17,'External DB'!$A$2:$J$16,9, FALSE),"")</f>
        <v/>
      </c>
    </row>
    <row r="38" spans="2:9" x14ac:dyDescent="0.25">
      <c r="B38" s="2" t="str">
        <f>IFERROR(VLOOKUP(References!$A18,'External DB'!$A$2:$J$16,1,FALSE),"")</f>
        <v/>
      </c>
      <c r="C38" s="2" t="str">
        <f>IFERROR(VLOOKUP(References!$A18,'External DB'!$A$2:$J$16,4, FALSE),"")</f>
        <v/>
      </c>
      <c r="D38" s="2" t="str">
        <f>IFERROR(VLOOKUP(References!$A18,'External DB'!$A$2:$J$16,5, FALSE),"")</f>
        <v/>
      </c>
      <c r="E38" s="2" t="str">
        <f>IFERROR(VLOOKUP(References!$A18,'External DB'!$A$2:$J$16,6, FALSE),"")</f>
        <v/>
      </c>
      <c r="F38" s="2"/>
      <c r="G38" s="2" t="str">
        <f>IFERROR(VLOOKUP(References!$A18,'External DB'!$A$2:$J$16,7, FALSE),"")</f>
        <v/>
      </c>
      <c r="H38" s="2" t="str">
        <f>IFERROR(VLOOKUP(References!$A18,'External DB'!$A$2:$J$16,8, FALSE),"")</f>
        <v/>
      </c>
      <c r="I38" s="2" t="str">
        <f>IFERROR(VLOOKUP(References!$A18,'External DB'!$A$2:$J$16,9, FALSE),"")</f>
        <v/>
      </c>
    </row>
    <row r="39" spans="2:9" x14ac:dyDescent="0.25">
      <c r="B39" s="2" t="str">
        <f>IFERROR(VLOOKUP(References!$A19,'External DB'!$A$2:$J$16,1,FALSE),"")</f>
        <v/>
      </c>
      <c r="C39" s="1"/>
      <c r="D39" s="2" t="str">
        <f>IFERROR(VLOOKUP(References!$A19,'External DB'!$A$2:$J$16,5, FALSE),"")</f>
        <v/>
      </c>
      <c r="E39" s="2" t="str">
        <f>IFERROR(VLOOKUP(References!$A19,'External DB'!$A$2:$J$16,6, FALSE),"")</f>
        <v/>
      </c>
      <c r="F39" s="2"/>
      <c r="G39" s="2" t="str">
        <f>IFERROR(VLOOKUP(References!$A19,'External DB'!$A$2:$J$16,7, FALSE),"")</f>
        <v/>
      </c>
      <c r="H39" s="2" t="str">
        <f>IFERROR(VLOOKUP(References!$A19,'External DB'!$A$2:$J$16,8, FALSE),"")</f>
        <v/>
      </c>
      <c r="I39" s="2" t="str">
        <f>IFERROR(VLOOKUP(References!$A19,'External DB'!$A$2:$J$16,9, FALSE),"")</f>
        <v/>
      </c>
    </row>
    <row r="40" spans="2:9" x14ac:dyDescent="0.25">
      <c r="B40" s="2" t="str">
        <f>IFERROR(VLOOKUP(References!$A20,'External DB'!$A$2:$J$16,1,FALSE),"")</f>
        <v/>
      </c>
      <c r="C40" s="1"/>
      <c r="D40" s="2" t="str">
        <f>IFERROR(VLOOKUP(References!$A20,'External DB'!$A$2:$J$16,5, FALSE),"")</f>
        <v/>
      </c>
      <c r="E40" s="2" t="str">
        <f>IFERROR(VLOOKUP(References!$A20,'External DB'!$A$2:$J$16,6, FALSE),"")</f>
        <v/>
      </c>
      <c r="F40" s="2"/>
      <c r="G40" s="2" t="str">
        <f>IFERROR(VLOOKUP(References!$A20,'External DB'!$A$2:$J$16,7, FALSE),"")</f>
        <v/>
      </c>
      <c r="H40" s="2" t="str">
        <f>IFERROR(VLOOKUP(References!$A20,'External DB'!$A$2:$J$16,8, FALSE),"")</f>
        <v/>
      </c>
      <c r="I40" s="2" t="str">
        <f>IFERROR(VLOOKUP(References!$A20,'External DB'!$A$2:$J$16,9, FALSE),"")</f>
        <v/>
      </c>
    </row>
    <row r="41" spans="2:9" x14ac:dyDescent="0.25">
      <c r="B41" s="2" t="str">
        <f>IFERROR(VLOOKUP(References!$A41,'External DB'!$A$2:$J$16,1,FALSE),"")</f>
        <v/>
      </c>
      <c r="C41" s="1"/>
      <c r="D41" s="1"/>
      <c r="E41" s="2" t="str">
        <f>IFERROR(VLOOKUP(References!$A21,'External DB'!$A$2:$J$16,6, FALSE),"")</f>
        <v/>
      </c>
      <c r="F41" s="2"/>
      <c r="G41" s="2" t="str">
        <f>IFERROR(VLOOKUP(References!$A21,'External DB'!$A$2:$J$16,7, FALSE),"")</f>
        <v/>
      </c>
      <c r="H41" s="2" t="str">
        <f>IFERROR(VLOOKUP(References!$A21,'External DB'!$A$2:$J$16,8, FALSE),"")</f>
        <v/>
      </c>
      <c r="I41" s="2" t="str">
        <f>IFERROR(VLOOKUP(References!$A21,'External DB'!$A$2:$J$16,9, FALSE),"")</f>
        <v/>
      </c>
    </row>
    <row r="42" spans="2:9" x14ac:dyDescent="0.25">
      <c r="B42" s="2" t="str">
        <f>IFERROR(VLOOKUP(References!$A42,'External DB'!$A$2:$J$16,1,FALSE),"")</f>
        <v/>
      </c>
      <c r="C42" s="1"/>
      <c r="D42" s="1"/>
      <c r="E42" s="1"/>
      <c r="G42" s="1"/>
      <c r="H42" s="1"/>
      <c r="I42" s="1"/>
    </row>
    <row r="43" spans="2:9" x14ac:dyDescent="0.25">
      <c r="B43" s="2" t="str">
        <f>IFERROR(VLOOKUP(References!$A43,'External DB'!$A$2:$J$16,1,FALSE),"")</f>
        <v/>
      </c>
      <c r="C43" s="1"/>
      <c r="D43" s="1"/>
      <c r="E43" s="1"/>
      <c r="G43" s="1"/>
      <c r="H43" s="1"/>
      <c r="I43" s="1"/>
    </row>
    <row r="44" spans="2:9" x14ac:dyDescent="0.25">
      <c r="B44" s="2" t="str">
        <f>IFERROR(VLOOKUP(References!$A44,'External DB'!$A$2:$J$16,1,FALSE),"")</f>
        <v/>
      </c>
      <c r="C44" s="1"/>
      <c r="D44" s="1"/>
      <c r="E44" s="1"/>
      <c r="G44" s="1"/>
      <c r="H44" s="1"/>
      <c r="I44" s="1"/>
    </row>
  </sheetData>
  <mergeCells count="1">
    <mergeCell ref="B16:I17"/>
  </mergeCells>
  <pageMargins left="0.7" right="0.7" top="0.75" bottom="0.75" header="0.3" footer="0.3"/>
  <pageSetup orientation="portrait" r:id="rId1"/>
  <drawing r:id="rId2"/>
  <legacyDrawing r:id="rId3"/>
  <controls>
    <mc:AlternateContent xmlns:mc="http://schemas.openxmlformats.org/markup-compatibility/2006">
      <mc:Choice Requires="x14">
        <control shapeId="3079" r:id="rId4" name="typeBox">
          <controlPr defaultSize="0" autoLine="0" autoPict="0" linkedCell="References!V2" listFillRange="Vehicle_Types" r:id="rId5">
            <anchor moveWithCells="1">
              <from>
                <xdr:col>4</xdr:col>
                <xdr:colOff>914400</xdr:colOff>
                <xdr:row>9</xdr:row>
                <xdr:rowOff>133350</xdr:rowOff>
              </from>
              <to>
                <xdr:col>6</xdr:col>
                <xdr:colOff>714375</xdr:colOff>
                <xdr:row>10</xdr:row>
                <xdr:rowOff>190500</xdr:rowOff>
              </to>
            </anchor>
          </controlPr>
        </control>
      </mc:Choice>
      <mc:Fallback>
        <control shapeId="3079" r:id="rId4" name="typeBox"/>
      </mc:Fallback>
    </mc:AlternateContent>
    <mc:AlternateContent xmlns:mc="http://schemas.openxmlformats.org/markup-compatibility/2006">
      <mc:Choice Requires="x14">
        <control shapeId="3084" r:id="rId6" name="locationBox">
          <controlPr defaultSize="0" autoLine="0" autoPict="0" linkedCell="References!V1" r:id="rId7">
            <anchor moveWithCells="1">
              <from>
                <xdr:col>4</xdr:col>
                <xdr:colOff>914400</xdr:colOff>
                <xdr:row>7</xdr:row>
                <xdr:rowOff>161925</xdr:rowOff>
              </from>
              <to>
                <xdr:col>4</xdr:col>
                <xdr:colOff>1562100</xdr:colOff>
                <xdr:row>9</xdr:row>
                <xdr:rowOff>47625</xdr:rowOff>
              </to>
            </anchor>
          </controlPr>
        </control>
      </mc:Choice>
      <mc:Fallback>
        <control shapeId="3084" r:id="rId6" name="locationBox"/>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59999389629810485"/>
  </sheetPr>
  <dimension ref="A1:P17"/>
  <sheetViews>
    <sheetView zoomScale="85" zoomScaleNormal="85" workbookViewId="0">
      <pane xSplit="1" ySplit="1" topLeftCell="B14" activePane="bottomRight" state="frozen"/>
      <selection pane="topRight" activeCell="B1" sqref="B1"/>
      <selection pane="bottomLeft" activeCell="A2" sqref="A2"/>
      <selection pane="bottomRight" activeCell="G15" sqref="G15"/>
    </sheetView>
  </sheetViews>
  <sheetFormatPr defaultRowHeight="15" x14ac:dyDescent="0.25"/>
  <cols>
    <col min="1" max="1" width="15.85546875" style="2" customWidth="1"/>
    <col min="2" max="2" width="21" style="2" bestFit="1" customWidth="1"/>
    <col min="3" max="3" width="32.85546875" style="2" customWidth="1"/>
    <col min="4" max="4" width="31.42578125" style="2" customWidth="1"/>
    <col min="5" max="5" width="38.85546875" style="2" customWidth="1"/>
    <col min="6" max="6" width="39" style="2" customWidth="1"/>
    <col min="7" max="7" width="23.7109375" style="2" customWidth="1"/>
    <col min="8" max="8" width="52.7109375" style="2" customWidth="1"/>
    <col min="9" max="9" width="40.42578125" style="2" customWidth="1"/>
    <col min="10" max="10" width="19.28515625" bestFit="1" customWidth="1"/>
  </cols>
  <sheetData>
    <row r="1" spans="1:16" ht="30" x14ac:dyDescent="0.25">
      <c r="A1" s="4" t="s">
        <v>13</v>
      </c>
      <c r="B1" s="4" t="s">
        <v>18</v>
      </c>
      <c r="C1" s="4" t="s">
        <v>21</v>
      </c>
      <c r="D1" s="4" t="s">
        <v>15</v>
      </c>
      <c r="E1" s="4" t="s">
        <v>16</v>
      </c>
      <c r="F1" s="4" t="s">
        <v>17</v>
      </c>
      <c r="G1" s="4" t="s">
        <v>104</v>
      </c>
      <c r="H1" s="4" t="s">
        <v>19</v>
      </c>
      <c r="I1" s="4" t="s">
        <v>91</v>
      </c>
      <c r="J1" s="3" t="s">
        <v>20</v>
      </c>
    </row>
    <row r="2" spans="1:16" ht="90" x14ac:dyDescent="0.25">
      <c r="A2" s="2" t="s">
        <v>1</v>
      </c>
      <c r="B2" s="2" t="s">
        <v>52</v>
      </c>
      <c r="C2" s="2" t="s">
        <v>47</v>
      </c>
      <c r="D2" s="2" t="s">
        <v>105</v>
      </c>
      <c r="E2" s="2" t="s">
        <v>179</v>
      </c>
      <c r="F2" s="2" t="s">
        <v>106</v>
      </c>
      <c r="G2" s="2" t="s">
        <v>107</v>
      </c>
      <c r="H2" s="2" t="s">
        <v>53</v>
      </c>
      <c r="I2" s="2" t="s">
        <v>122</v>
      </c>
      <c r="J2" s="38" t="s">
        <v>27</v>
      </c>
    </row>
    <row r="3" spans="1:16" ht="150" x14ac:dyDescent="0.25">
      <c r="A3" s="2" t="s">
        <v>191</v>
      </c>
      <c r="B3" s="2" t="s">
        <v>54</v>
      </c>
      <c r="C3" s="2" t="s">
        <v>48</v>
      </c>
      <c r="D3" s="2" t="s">
        <v>50</v>
      </c>
      <c r="E3" s="2" t="s">
        <v>70</v>
      </c>
      <c r="F3" s="2" t="s">
        <v>71</v>
      </c>
      <c r="G3" s="2" t="s">
        <v>109</v>
      </c>
      <c r="H3" s="2" t="s">
        <v>112</v>
      </c>
      <c r="I3" s="2" t="s">
        <v>113</v>
      </c>
      <c r="J3" s="38" t="s">
        <v>110</v>
      </c>
    </row>
    <row r="4" spans="1:16" ht="165" x14ac:dyDescent="0.25">
      <c r="A4" s="2" t="s">
        <v>4</v>
      </c>
      <c r="B4" s="2" t="s">
        <v>54</v>
      </c>
      <c r="C4" s="2" t="s">
        <v>48</v>
      </c>
      <c r="D4" s="2" t="s">
        <v>108</v>
      </c>
      <c r="E4" s="2" t="s">
        <v>70</v>
      </c>
      <c r="F4" s="2" t="s">
        <v>73</v>
      </c>
      <c r="G4" s="2" t="s">
        <v>109</v>
      </c>
      <c r="H4" s="2" t="s">
        <v>111</v>
      </c>
      <c r="I4" s="2" t="s">
        <v>115</v>
      </c>
      <c r="J4" s="38" t="s">
        <v>114</v>
      </c>
    </row>
    <row r="5" spans="1:16" ht="135" x14ac:dyDescent="0.25">
      <c r="A5" s="2" t="s">
        <v>116</v>
      </c>
      <c r="B5" s="2" t="s">
        <v>49</v>
      </c>
      <c r="C5" s="2" t="s">
        <v>49</v>
      </c>
      <c r="D5" s="2" t="s">
        <v>108</v>
      </c>
      <c r="E5" s="11" t="s">
        <v>189</v>
      </c>
      <c r="F5" s="2" t="s">
        <v>74</v>
      </c>
      <c r="G5" s="2" t="s">
        <v>117</v>
      </c>
      <c r="H5" s="11" t="s">
        <v>77</v>
      </c>
      <c r="I5" s="2" t="s">
        <v>118</v>
      </c>
      <c r="J5" s="38" t="s">
        <v>55</v>
      </c>
    </row>
    <row r="6" spans="1:16" ht="120" x14ac:dyDescent="0.25">
      <c r="A6" s="2" t="s">
        <v>119</v>
      </c>
      <c r="B6" s="2" t="s">
        <v>49</v>
      </c>
      <c r="C6" s="2" t="s">
        <v>49</v>
      </c>
      <c r="D6" s="2" t="s">
        <v>120</v>
      </c>
      <c r="E6" s="11" t="s">
        <v>189</v>
      </c>
      <c r="F6" s="2" t="s">
        <v>75</v>
      </c>
      <c r="G6" s="2" t="s">
        <v>117</v>
      </c>
      <c r="H6" s="11" t="s">
        <v>76</v>
      </c>
      <c r="I6" s="2" t="s">
        <v>121</v>
      </c>
      <c r="J6" s="38" t="s">
        <v>56</v>
      </c>
    </row>
    <row r="7" spans="1:16" ht="120" x14ac:dyDescent="0.25">
      <c r="A7" s="2" t="s">
        <v>66</v>
      </c>
      <c r="B7" s="2" t="s">
        <v>49</v>
      </c>
      <c r="C7" s="2" t="s">
        <v>49</v>
      </c>
      <c r="D7" s="2" t="s">
        <v>51</v>
      </c>
      <c r="E7" s="11" t="s">
        <v>189</v>
      </c>
      <c r="F7" s="2" t="s">
        <v>75</v>
      </c>
      <c r="G7" s="2" t="s">
        <v>117</v>
      </c>
      <c r="H7" s="11" t="s">
        <v>76</v>
      </c>
      <c r="I7" s="2" t="s">
        <v>123</v>
      </c>
      <c r="J7" s="38" t="s">
        <v>57</v>
      </c>
    </row>
    <row r="8" spans="1:16" ht="165" x14ac:dyDescent="0.25">
      <c r="A8" s="40" t="s">
        <v>45</v>
      </c>
      <c r="B8" s="2" t="s">
        <v>52</v>
      </c>
      <c r="C8" s="2" t="s">
        <v>47</v>
      </c>
      <c r="D8" s="2" t="s">
        <v>181</v>
      </c>
      <c r="E8" s="11" t="s">
        <v>183</v>
      </c>
      <c r="F8" s="2" t="s">
        <v>182</v>
      </c>
      <c r="G8" s="2" t="s">
        <v>124</v>
      </c>
      <c r="H8" s="2" t="s">
        <v>184</v>
      </c>
      <c r="I8" s="2" t="s">
        <v>148</v>
      </c>
      <c r="J8" s="38" t="s">
        <v>185</v>
      </c>
    </row>
    <row r="9" spans="1:16" ht="135" x14ac:dyDescent="0.25">
      <c r="A9" s="40" t="s">
        <v>46</v>
      </c>
      <c r="B9" s="2" t="s">
        <v>82</v>
      </c>
      <c r="C9" s="2" t="s">
        <v>47</v>
      </c>
      <c r="D9" s="2" t="s">
        <v>125</v>
      </c>
      <c r="E9" s="2" t="s">
        <v>186</v>
      </c>
      <c r="F9" s="2" t="s">
        <v>149</v>
      </c>
      <c r="G9" s="2" t="s">
        <v>109</v>
      </c>
      <c r="H9" s="11" t="s">
        <v>150</v>
      </c>
      <c r="I9" s="2" t="s">
        <v>126</v>
      </c>
      <c r="J9" s="38" t="s">
        <v>78</v>
      </c>
    </row>
    <row r="10" spans="1:16" ht="120" x14ac:dyDescent="0.25">
      <c r="A10" s="2" t="s">
        <v>130</v>
      </c>
      <c r="B10" s="2" t="s">
        <v>79</v>
      </c>
      <c r="C10" s="2" t="s">
        <v>47</v>
      </c>
      <c r="D10" s="2" t="s">
        <v>127</v>
      </c>
      <c r="E10" s="2" t="s">
        <v>203</v>
      </c>
      <c r="F10" s="2" t="s">
        <v>81</v>
      </c>
      <c r="G10" s="2" t="s">
        <v>117</v>
      </c>
      <c r="H10" s="11" t="s">
        <v>128</v>
      </c>
      <c r="I10" s="2" t="s">
        <v>129</v>
      </c>
      <c r="J10" s="38" t="s">
        <v>80</v>
      </c>
    </row>
    <row r="11" spans="1:16" ht="135" x14ac:dyDescent="0.25">
      <c r="A11" s="2" t="s">
        <v>131</v>
      </c>
      <c r="B11" s="2" t="s">
        <v>132</v>
      </c>
      <c r="C11" s="2" t="s">
        <v>133</v>
      </c>
      <c r="D11" s="2" t="s">
        <v>190</v>
      </c>
      <c r="E11" s="2" t="s">
        <v>187</v>
      </c>
      <c r="F11" s="2" t="s">
        <v>75</v>
      </c>
      <c r="G11" s="2" t="s">
        <v>117</v>
      </c>
      <c r="H11" s="11" t="s">
        <v>138</v>
      </c>
      <c r="I11" s="2" t="s">
        <v>121</v>
      </c>
      <c r="J11" s="38" t="s">
        <v>139</v>
      </c>
    </row>
    <row r="12" spans="1:16" ht="75" x14ac:dyDescent="0.25">
      <c r="A12" s="2" t="s">
        <v>134</v>
      </c>
      <c r="B12" s="2" t="s">
        <v>132</v>
      </c>
      <c r="C12" s="2" t="s">
        <v>140</v>
      </c>
      <c r="D12" s="2" t="s">
        <v>135</v>
      </c>
      <c r="E12" s="2" t="s">
        <v>188</v>
      </c>
      <c r="F12" s="2" t="s">
        <v>137</v>
      </c>
      <c r="G12" s="2" t="s">
        <v>136</v>
      </c>
      <c r="H12" s="2" t="s">
        <v>141</v>
      </c>
      <c r="I12" s="2" t="s">
        <v>143</v>
      </c>
      <c r="J12" s="38" t="s">
        <v>142</v>
      </c>
    </row>
    <row r="13" spans="1:16" s="1" customFormat="1" ht="175.5" customHeight="1" x14ac:dyDescent="0.25">
      <c r="A13" s="40" t="s">
        <v>156</v>
      </c>
      <c r="B13" s="2" t="s">
        <v>165</v>
      </c>
      <c r="C13" s="2" t="s">
        <v>47</v>
      </c>
      <c r="D13" s="2" t="s">
        <v>151</v>
      </c>
      <c r="E13" s="2" t="s">
        <v>178</v>
      </c>
      <c r="F13" s="2" t="s">
        <v>152</v>
      </c>
      <c r="G13" s="2" t="s">
        <v>145</v>
      </c>
      <c r="H13" s="2" t="s">
        <v>153</v>
      </c>
      <c r="I13" s="2" t="s">
        <v>155</v>
      </c>
      <c r="J13" s="41" t="s">
        <v>154</v>
      </c>
      <c r="K13"/>
      <c r="L13"/>
      <c r="M13"/>
      <c r="N13"/>
      <c r="O13"/>
      <c r="P13"/>
    </row>
    <row r="14" spans="1:16" ht="90" x14ac:dyDescent="0.25">
      <c r="A14" s="40" t="s">
        <v>146</v>
      </c>
      <c r="B14" s="2" t="s">
        <v>164</v>
      </c>
      <c r="C14" s="2" t="s">
        <v>47</v>
      </c>
      <c r="D14" s="2" t="s">
        <v>157</v>
      </c>
      <c r="E14" s="2" t="s">
        <v>180</v>
      </c>
      <c r="F14" s="2" t="s">
        <v>158</v>
      </c>
      <c r="G14" s="2" t="s">
        <v>145</v>
      </c>
      <c r="H14" s="2" t="s">
        <v>159</v>
      </c>
      <c r="I14" s="2" t="s">
        <v>167</v>
      </c>
      <c r="J14" s="41" t="s">
        <v>160</v>
      </c>
    </row>
    <row r="15" spans="1:16" ht="201" customHeight="1" x14ac:dyDescent="0.25">
      <c r="A15" s="40" t="s">
        <v>147</v>
      </c>
      <c r="B15" s="2" t="s">
        <v>166</v>
      </c>
      <c r="C15" s="2" t="s">
        <v>47</v>
      </c>
      <c r="D15" s="2" t="s">
        <v>161</v>
      </c>
      <c r="E15" s="2" t="s">
        <v>204</v>
      </c>
      <c r="F15" s="2" t="s">
        <v>162</v>
      </c>
      <c r="G15" s="2" t="s">
        <v>163</v>
      </c>
      <c r="H15" s="2" t="s">
        <v>205</v>
      </c>
      <c r="I15" s="2" t="s">
        <v>206</v>
      </c>
      <c r="J15" s="41" t="s">
        <v>207</v>
      </c>
    </row>
    <row r="16" spans="1:16" ht="120" x14ac:dyDescent="0.25">
      <c r="A16" s="40" t="s">
        <v>175</v>
      </c>
      <c r="B16" s="2" t="s">
        <v>176</v>
      </c>
      <c r="C16" s="2" t="s">
        <v>168</v>
      </c>
      <c r="D16" s="2" t="s">
        <v>169</v>
      </c>
      <c r="E16" s="2" t="s">
        <v>193</v>
      </c>
      <c r="F16" s="2" t="s">
        <v>170</v>
      </c>
      <c r="G16" s="2" t="s">
        <v>172</v>
      </c>
      <c r="H16" s="2" t="s">
        <v>171</v>
      </c>
      <c r="I16" s="2" t="s">
        <v>174</v>
      </c>
      <c r="J16" s="41" t="s">
        <v>173</v>
      </c>
    </row>
    <row r="17" spans="1:10" ht="180" x14ac:dyDescent="0.25">
      <c r="A17" s="2" t="s">
        <v>200</v>
      </c>
      <c r="B17" s="2" t="s">
        <v>54</v>
      </c>
      <c r="C17" s="2" t="s">
        <v>48</v>
      </c>
      <c r="D17" s="2" t="s">
        <v>192</v>
      </c>
      <c r="E17" s="44" t="s">
        <v>194</v>
      </c>
      <c r="F17" s="2" t="s">
        <v>195</v>
      </c>
      <c r="G17" s="2" t="s">
        <v>196</v>
      </c>
      <c r="H17" s="2" t="s">
        <v>197</v>
      </c>
      <c r="I17" s="2" t="s">
        <v>198</v>
      </c>
      <c r="J17" s="38" t="s">
        <v>199</v>
      </c>
    </row>
  </sheetData>
  <hyperlinks>
    <hyperlink ref="J3" r:id="rId1" xr:uid="{408DEDCC-3A50-4DD0-9A9B-E0B3DF01D459}"/>
    <hyperlink ref="J2" r:id="rId2" xr:uid="{B0F84458-6390-4410-BAA3-88CD722EC3F7}"/>
    <hyperlink ref="J4" r:id="rId3" xr:uid="{9C2C405C-8B42-41F2-8214-25DF8E9D0FB7}"/>
    <hyperlink ref="J5" r:id="rId4" xr:uid="{6FCE0056-49C5-40C4-A3DA-800F8BBAE1D7}"/>
    <hyperlink ref="J6" r:id="rId5" xr:uid="{C97E263F-3862-47C1-A0D6-063FF4FE7A80}"/>
    <hyperlink ref="J7" r:id="rId6" xr:uid="{C4AA01E3-62ED-463D-88C6-90AFF12053E1}"/>
    <hyperlink ref="J8" r:id="rId7" xr:uid="{02A18A83-E265-4BA8-92D6-D9847243E5FE}"/>
    <hyperlink ref="J9" r:id="rId8" xr:uid="{3D1A12EF-6154-460F-B2E6-054EAB7F3CB4}"/>
    <hyperlink ref="J10" r:id="rId9" xr:uid="{5023CD0A-274A-43F1-AE7D-274EAB6C7F19}"/>
    <hyperlink ref="J11" r:id="rId10" xr:uid="{E3B7F50A-9715-451D-B58C-8F270FCBF5FF}"/>
    <hyperlink ref="J12" r:id="rId11" xr:uid="{F932C253-C1C0-41A1-B5B8-7348C34D7E9E}"/>
    <hyperlink ref="J13" r:id="rId12" xr:uid="{A2D625FD-FA53-4CBB-BB11-B3337DC2E03A}"/>
    <hyperlink ref="J14" r:id="rId13" xr:uid="{3E031F47-409B-4E7D-9C89-D219D152C3AD}"/>
    <hyperlink ref="J16" r:id="rId14" xr:uid="{C27D4ABA-4490-4B15-92F6-B285DCED3166}"/>
    <hyperlink ref="J17" r:id="rId15" xr:uid="{2D1152A0-058F-48C5-A7ED-5694DC7E5BD9}"/>
  </hyperlinks>
  <pageMargins left="0.7" right="0.7" top="0.75" bottom="0.75" header="0.3" footer="0.3"/>
  <pageSetup orientation="portrait" horizontalDpi="90" verticalDpi="90"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1">
    <tabColor theme="5" tint="0.59999389629810485"/>
  </sheetPr>
  <dimension ref="A1:AA58"/>
  <sheetViews>
    <sheetView workbookViewId="0">
      <selection activeCell="D11" sqref="D11"/>
    </sheetView>
  </sheetViews>
  <sheetFormatPr defaultRowHeight="15" x14ac:dyDescent="0.25"/>
  <cols>
    <col min="1" max="1" width="26.5703125" style="1" bestFit="1" customWidth="1"/>
    <col min="2" max="2" width="23.7109375" style="1" bestFit="1" customWidth="1"/>
    <col min="3" max="3" width="19.140625" style="1" bestFit="1" customWidth="1"/>
    <col min="4" max="4" width="30" style="1" customWidth="1"/>
    <col min="5" max="5" width="23.7109375" style="1" bestFit="1" customWidth="1"/>
    <col min="6" max="6" width="23.7109375" style="1" customWidth="1"/>
    <col min="7" max="7" width="26.28515625" customWidth="1"/>
    <col min="8" max="8" width="31" bestFit="1" customWidth="1"/>
    <col min="9" max="9" width="23.5703125" bestFit="1" customWidth="1"/>
    <col min="10" max="10" width="20.28515625" bestFit="1" customWidth="1"/>
    <col min="11" max="11" width="54.7109375" bestFit="1" customWidth="1"/>
    <col min="12" max="12" width="18" customWidth="1"/>
    <col min="13" max="13" width="17.7109375" customWidth="1"/>
    <col min="14" max="14" width="7.7109375" bestFit="1" customWidth="1"/>
    <col min="15" max="16" width="23.7109375" bestFit="1" customWidth="1"/>
    <col min="17" max="17" width="22" customWidth="1"/>
    <col min="18" max="18" width="21.28515625" bestFit="1" customWidth="1"/>
  </cols>
  <sheetData>
    <row r="1" spans="1:27" x14ac:dyDescent="0.25">
      <c r="A1" s="10" t="s">
        <v>40</v>
      </c>
      <c r="B1" s="10" t="s">
        <v>39</v>
      </c>
      <c r="C1" s="6" t="s">
        <v>30</v>
      </c>
      <c r="D1" s="7" t="s">
        <v>28</v>
      </c>
      <c r="E1" s="7" t="s">
        <v>31</v>
      </c>
      <c r="F1" s="8" t="s">
        <v>42</v>
      </c>
      <c r="G1" s="6" t="s">
        <v>29</v>
      </c>
      <c r="H1" s="7" t="s">
        <v>9</v>
      </c>
      <c r="I1" s="8" t="s">
        <v>41</v>
      </c>
      <c r="J1" s="9"/>
      <c r="K1" s="9"/>
      <c r="L1" s="9"/>
      <c r="M1" s="9"/>
      <c r="N1" s="9"/>
      <c r="O1" s="9"/>
      <c r="P1" s="9"/>
      <c r="Q1" s="9"/>
      <c r="U1" s="1" t="s">
        <v>14</v>
      </c>
      <c r="V1" s="1" t="s">
        <v>177</v>
      </c>
    </row>
    <row r="2" spans="1:27" ht="45" x14ac:dyDescent="0.25">
      <c r="A2" s="1" t="str">
        <f>IFERROR(INDEX(B$2:B$49,_xlfn.AGGREGATE(15,6,(ROW(B$2:B$50)-ROW($B$2)+1)/(B$2:B$50&lt;&gt;""),ROWS(B$2:B2))),"")</f>
        <v>HVIP</v>
      </c>
      <c r="B2" s="1" t="str">
        <f t="shared" ref="B2" si="0">IFERROR(INDEX($G$2:$G$50,MATCH(C2,$G$2:$G$50,0)),"")</f>
        <v/>
      </c>
      <c r="C2" s="1" t="str">
        <f>IFERROR(INDEX(F$2:F$49,_xlfn.AGGREGATE(15,6,(ROW(F$2:F$50)-ROW($F$2)+1)/(F$2:F$50&lt;&gt;""),ROWS(F$2:F2))),"")</f>
        <v>CEC School Bus</v>
      </c>
      <c r="D2" s="1" t="s">
        <v>0</v>
      </c>
      <c r="E2" s="1" t="s">
        <v>191</v>
      </c>
      <c r="F2" t="str">
        <f t="shared" ref="F2:F6" si="1">IF(ISBLANK(D2),"",D2)</f>
        <v>CEC School Bus</v>
      </c>
      <c r="G2" t="str">
        <f>INDEX(I2:$R$14,2,MATCH(References!$V$2,References!$I$2:$R$2,0))</f>
        <v>HVIP</v>
      </c>
      <c r="I2" s="4" t="s">
        <v>68</v>
      </c>
      <c r="J2" s="4" t="s">
        <v>64</v>
      </c>
      <c r="K2" s="4" t="s">
        <v>63</v>
      </c>
      <c r="L2" s="4" t="s">
        <v>65</v>
      </c>
      <c r="M2" s="4" t="s">
        <v>86</v>
      </c>
      <c r="N2" s="4" t="s">
        <v>10</v>
      </c>
      <c r="O2" s="4" t="s">
        <v>61</v>
      </c>
      <c r="P2" s="4" t="s">
        <v>62</v>
      </c>
      <c r="Q2" s="4" t="s">
        <v>69</v>
      </c>
      <c r="R2" s="4"/>
      <c r="U2" s="1" t="s">
        <v>23</v>
      </c>
      <c r="V2" s="1" t="s">
        <v>68</v>
      </c>
    </row>
    <row r="3" spans="1:27" x14ac:dyDescent="0.25">
      <c r="A3" s="1" t="str">
        <f>IFERROR(INDEX(B$2:B$49,_xlfn.AGGREGATE(15,6,(ROW(B$2:B$50)-ROW($B$2)+1)/(B$2:B$50&lt;&gt;""),ROWS(B$2:B3))),"")</f>
        <v xml:space="preserve">EPA - Diesel Emissions Reduction Act School Bus Rebate Program </v>
      </c>
      <c r="B3" s="1" t="str">
        <f t="shared" ref="B3:B50" si="2">IFERROR(INDEX($G$2:$G$50,MATCH(C3,$G$2:$G$50,0)),"")</f>
        <v>HVIP</v>
      </c>
      <c r="C3" s="1" t="str">
        <f>IFERROR(INDEX(F$2:F$49,_xlfn.AGGREGATE(15,6,(ROW(F$2:F$50)-ROW($F$2)+1)/(F$2:F$50&lt;&gt;""),ROWS(F$2:F3))),"")</f>
        <v>HVIP</v>
      </c>
      <c r="D3" s="1" t="s">
        <v>1</v>
      </c>
      <c r="E3" s="1" t="s">
        <v>4</v>
      </c>
      <c r="F3" s="1" t="str">
        <f t="shared" si="1"/>
        <v>HVIP</v>
      </c>
      <c r="G3" s="1" t="str">
        <f>INDEX(I3:$R$14,2,MATCH(References!$V$2,References!$I$2:$R$2,0))</f>
        <v xml:space="preserve">BAAQMD Truck and bus (Carl Moyer Program) </v>
      </c>
      <c r="H3" t="s">
        <v>68</v>
      </c>
      <c r="I3" t="str">
        <f>IFERROR(INDEX('Vehicle Matching Criteria'!B$31:B$58,_xlfn.AGGREGATE(15,6,(ROW('Vehicle Matching Criteria'!B$31:B$58)-ROW('Vehicle Matching Criteria'!$B$31)+1)/('Vehicle Matching Criteria'!B$31:B$58&lt;&gt;""),ROWS('Vehicle Matching Criteria'!C$31:C31))),"")</f>
        <v>HVIP</v>
      </c>
      <c r="J3" s="1" t="str">
        <f>IFERROR(INDEX('Vehicle Matching Criteria'!C$31:C$58,_xlfn.AGGREGATE(15,6,(ROW('Vehicle Matching Criteria'!C$31:C$58)-ROW('Vehicle Matching Criteria'!$B$31)+1)/('Vehicle Matching Criteria'!C$31:C$58&lt;&gt;""),ROWS('Vehicle Matching Criteria'!D$31:D31))),"")</f>
        <v xml:space="preserve">BAAQMD Off Road (Carl Moyer Program)
</v>
      </c>
      <c r="K3" s="1" t="str">
        <f>IFERROR(INDEX('Vehicle Matching Criteria'!D$31:D$58,_xlfn.AGGREGATE(15,6,(ROW('Vehicle Matching Criteria'!D$31:D$58)-ROW('Vehicle Matching Criteria'!$B$31)+1)/('Vehicle Matching Criteria'!D$31:D$58&lt;&gt;""),ROWS('Vehicle Matching Criteria'!E$31:E31))),"")</f>
        <v/>
      </c>
      <c r="L3" s="1" t="str">
        <f>IFERROR(INDEX('Vehicle Matching Criteria'!E$31:E$58,_xlfn.AGGREGATE(15,6,(ROW('Vehicle Matching Criteria'!E$31:E$58)-ROW('Vehicle Matching Criteria'!$B$31)+1)/('Vehicle Matching Criteria'!E$31:E$58&lt;&gt;""),ROWS('Vehicle Matching Criteria'!F$31:F31))),"")</f>
        <v>SJ Valley Air Truck Replacement</v>
      </c>
      <c r="M3" s="1" t="str">
        <f>IFERROR(INDEX('Vehicle Matching Criteria'!F$31:F$58,_xlfn.AGGREGATE(15,6,(ROW('Vehicle Matching Criteria'!F$31:F$58)-ROW('Vehicle Matching Criteria'!$B$31)+1)/('Vehicle Matching Criteria'!F$31:F$58&lt;&gt;""),ROWS('Vehicle Matching Criteria'!G$31:G31))),"")</f>
        <v xml:space="preserve">BAAQMD Off Road (Carl Moyer Program)
</v>
      </c>
      <c r="N3" s="1" t="str">
        <f>IFERROR(INDEX('Vehicle Matching Criteria'!G$31:G$58,_xlfn.AGGREGATE(15,6,(ROW('Vehicle Matching Criteria'!G$31:G$58)-ROW('Vehicle Matching Criteria'!$B$31)+1)/('Vehicle Matching Criteria'!G$31:G$58&lt;&gt;""),ROWS('Vehicle Matching Criteria'!H$31:H31))),"")</f>
        <v xml:space="preserve">BAAQMD Off Road (Carl Moyer Program)
</v>
      </c>
      <c r="O3" s="1" t="str">
        <f>IFERROR(INDEX('Vehicle Matching Criteria'!H$31:H$58,_xlfn.AGGREGATE(15,6,(ROW('Vehicle Matching Criteria'!H$31:H$58)-ROW('Vehicle Matching Criteria'!$B$31)+1)/('Vehicle Matching Criteria'!H$31:H$58&lt;&gt;""),ROWS('Vehicle Matching Criteria'!I$31:I31))),"")</f>
        <v>HVIP</v>
      </c>
      <c r="P3" s="1" t="str">
        <f>IFERROR(INDEX('Vehicle Matching Criteria'!I$31:I$58,_xlfn.AGGREGATE(15,6,(ROW('Vehicle Matching Criteria'!I$31:I$58)-ROW('Vehicle Matching Criteria'!$B$31)+1)/('Vehicle Matching Criteria'!I$31:I$58&lt;&gt;""),ROWS('Vehicle Matching Criteria'!J$31:J31))),"")</f>
        <v>SJ Valley Air Truck Replacement</v>
      </c>
      <c r="Q3" s="1" t="str">
        <f>IFERROR(INDEX('Vehicle Matching Criteria'!J$31:J$58,_xlfn.AGGREGATE(15,6,(ROW('Vehicle Matching Criteria'!J$31:J$58)-ROW('Vehicle Matching Criteria'!$B$31)+1)/('Vehicle Matching Criteria'!J$31:J$58&lt;&gt;""),ROWS('Vehicle Matching Criteria'!K$31:K31))),"")</f>
        <v>SJ Valley Air Truck Replacement</v>
      </c>
      <c r="R3" s="1" t="str">
        <f>IFERROR(INDEX('Vehicle Matching Criteria'!K$31:K$58,_xlfn.AGGREGATE(15,6,(ROW('Vehicle Matching Criteria'!K$31:K$58)-ROW('Vehicle Matching Criteria'!$B$31)+1)/('Vehicle Matching Criteria'!K$31:K$58&lt;&gt;""),ROWS('Vehicle Matching Criteria'!L$31:L31))),"")</f>
        <v/>
      </c>
      <c r="S3" s="1"/>
      <c r="T3" s="1"/>
      <c r="U3" s="1"/>
      <c r="V3" s="1"/>
      <c r="W3" s="1"/>
      <c r="X3" s="1"/>
      <c r="Y3" s="1"/>
      <c r="Z3" s="1"/>
      <c r="AA3" s="1"/>
    </row>
    <row r="4" spans="1:27" x14ac:dyDescent="0.25">
      <c r="A4" s="1" t="str">
        <f>IFERROR(INDEX(B$2:B$49,_xlfn.AGGREGATE(15,6,(ROW(B$2:B$50)-ROW($B$2)+1)/(B$2:B$50&lt;&gt;""),ROWS(B$2:B4))),"")</f>
        <v xml:space="preserve">LCTOP </v>
      </c>
      <c r="B4" s="1" t="str">
        <f t="shared" si="2"/>
        <v/>
      </c>
      <c r="C4" s="1" t="str">
        <f>IFERROR(INDEX(F$2:F$49,_xlfn.AGGREGATE(15,6,(ROW(F$2:F$50)-ROW($F$2)+1)/(F$2:F$50&lt;&gt;""),ROWS(F$2:F4))),"")</f>
        <v xml:space="preserve">CORE voucher incentive project </v>
      </c>
      <c r="D4" s="1" t="s">
        <v>45</v>
      </c>
      <c r="E4" s="1" t="s">
        <v>6</v>
      </c>
      <c r="F4" s="1" t="str">
        <f t="shared" si="1"/>
        <v xml:space="preserve">CORE voucher incentive project </v>
      </c>
      <c r="G4" s="1" t="str">
        <f>INDEX(I4:$R$14,2,MATCH(References!$V$2,References!$I$2:$R$2,0))</f>
        <v xml:space="preserve">EPA - Diesel Emissions Reduction Act School Bus Rebate Program </v>
      </c>
      <c r="H4" t="s">
        <v>83</v>
      </c>
      <c r="I4" s="1" t="str">
        <f>IFERROR(INDEX('Vehicle Matching Criteria'!B$31:B$58,_xlfn.AGGREGATE(15,6,(ROW('Vehicle Matching Criteria'!B$31:B$58)-ROW('Vehicle Matching Criteria'!$B$31)+1)/('Vehicle Matching Criteria'!B$31:B$58&lt;&gt;""),ROWS('Vehicle Matching Criteria'!C$31:C32))),"")</f>
        <v xml:space="preserve">BAAQMD Truck and bus (Carl Moyer Program) </v>
      </c>
      <c r="J4" s="1" t="str">
        <f>IFERROR(INDEX('Vehicle Matching Criteria'!C$31:C$58,_xlfn.AGGREGATE(15,6,(ROW('Vehicle Matching Criteria'!C$31:C$58)-ROW('Vehicle Matching Criteria'!$B$31)+1)/('Vehicle Matching Criteria'!C$31:C$58&lt;&gt;""),ROWS('Vehicle Matching Criteria'!D$31:D32))),"")</f>
        <v xml:space="preserve">Sacramento Air Quality Management District Carl Moyer Program </v>
      </c>
      <c r="K4" s="1" t="str">
        <f>IFERROR(INDEX('Vehicle Matching Criteria'!D$31:D$58,_xlfn.AGGREGATE(15,6,(ROW('Vehicle Matching Criteria'!D$31:D$58)-ROW('Vehicle Matching Criteria'!$B$31)+1)/('Vehicle Matching Criteria'!D$31:D$58&lt;&gt;""),ROWS('Vehicle Matching Criteria'!E$31:E32))),"")</f>
        <v/>
      </c>
      <c r="L4" s="1" t="str">
        <f>IFERROR(INDEX('Vehicle Matching Criteria'!E$31:E$58,_xlfn.AGGREGATE(15,6,(ROW('Vehicle Matching Criteria'!E$31:E$58)-ROW('Vehicle Matching Criteria'!$B$31)+1)/('Vehicle Matching Criteria'!E$31:E$58&lt;&gt;""),ROWS('Vehicle Matching Criteria'!F$31:F32))),"")</f>
        <v xml:space="preserve">BAAQMD Off Road (Carl Moyer Program)
</v>
      </c>
      <c r="M4" s="1" t="str">
        <f>IFERROR(INDEX('Vehicle Matching Criteria'!F$31:F$58,_xlfn.AGGREGATE(15,6,(ROW('Vehicle Matching Criteria'!F$31:F$58)-ROW('Vehicle Matching Criteria'!$B$31)+1)/('Vehicle Matching Criteria'!F$31:F$58&lt;&gt;""),ROWS('Vehicle Matching Criteria'!G$31:G32))),"")</f>
        <v xml:space="preserve">CORE voucher incentive project </v>
      </c>
      <c r="N4" s="1" t="str">
        <f>IFERROR(INDEX('Vehicle Matching Criteria'!G$31:G$58,_xlfn.AGGREGATE(15,6,(ROW('Vehicle Matching Criteria'!G$31:G$58)-ROW('Vehicle Matching Criteria'!$B$31)+1)/('Vehicle Matching Criteria'!G$31:G$58&lt;&gt;""),ROWS('Vehicle Matching Criteria'!H$31:H32))),"")</f>
        <v xml:space="preserve">CORE voucher incentive project </v>
      </c>
      <c r="O4" s="1" t="str">
        <f>IFERROR(INDEX('Vehicle Matching Criteria'!H$31:H$58,_xlfn.AGGREGATE(15,6,(ROW('Vehicle Matching Criteria'!H$31:H$58)-ROW('Vehicle Matching Criteria'!$B$31)+1)/('Vehicle Matching Criteria'!H$31:H$58&lt;&gt;""),ROWS('Vehicle Matching Criteria'!I$31:I32))),"")</f>
        <v>SJ Valley Air School Bus</v>
      </c>
      <c r="P4" s="1" t="str">
        <f>IFERROR(INDEX('Vehicle Matching Criteria'!I$31:I$58,_xlfn.AGGREGATE(15,6,(ROW('Vehicle Matching Criteria'!I$31:I$58)-ROW('Vehicle Matching Criteria'!$B$31)+1)/('Vehicle Matching Criteria'!I$31:I$58&lt;&gt;""),ROWS('Vehicle Matching Criteria'!J$31:J32))),"")</f>
        <v xml:space="preserve">BAAQMD Truck and bus (Carl Moyer Program) </v>
      </c>
      <c r="Q4" s="1" t="str">
        <f>IFERROR(INDEX('Vehicle Matching Criteria'!J$31:J$58,_xlfn.AGGREGATE(15,6,(ROW('Vehicle Matching Criteria'!J$31:J$58)-ROW('Vehicle Matching Criteria'!$B$31)+1)/('Vehicle Matching Criteria'!J$31:J$58&lt;&gt;""),ROWS('Vehicle Matching Criteria'!K$31:K32))),"")</f>
        <v xml:space="preserve">BAAQMD Truck and bus (Carl Moyer Program) </v>
      </c>
      <c r="R4" s="1" t="str">
        <f>IFERROR(INDEX('Vehicle Matching Criteria'!K$31:K$58,_xlfn.AGGREGATE(15,6,(ROW('Vehicle Matching Criteria'!K$31:K$58)-ROW('Vehicle Matching Criteria'!$B$31)+1)/('Vehicle Matching Criteria'!K$31:K$58&lt;&gt;""),ROWS('Vehicle Matching Criteria'!L$31:L32))),"")</f>
        <v/>
      </c>
      <c r="S4" s="1"/>
      <c r="T4" s="1"/>
      <c r="U4" s="1"/>
      <c r="V4" s="1"/>
      <c r="W4" s="1"/>
      <c r="X4" s="1"/>
      <c r="Y4" s="1"/>
      <c r="Z4" s="1"/>
      <c r="AA4" s="1"/>
    </row>
    <row r="5" spans="1:27" x14ac:dyDescent="0.25">
      <c r="A5" s="1" t="str">
        <f>IFERROR(INDEX(B$2:B$49,_xlfn.AGGREGATE(15,6,(ROW(B$2:B$50)-ROW($B$2)+1)/(B$2:B$50&lt;&gt;""),ROWS(B$2:B5))),"")</f>
        <v>VW Mitigation ZEV Transit, School and Shuttle Buses</v>
      </c>
      <c r="B5" s="1" t="str">
        <f t="shared" si="2"/>
        <v xml:space="preserve">EPA - Diesel Emissions Reduction Act School Bus Rebate Program </v>
      </c>
      <c r="C5" s="1" t="str">
        <f>IFERROR(INDEX(F$2:F$49,_xlfn.AGGREGATE(15,6,(ROW(F$2:F$50)-ROW($F$2)+1)/(F$2:F$50&lt;&gt;""),ROWS(F$2:F5))),"")</f>
        <v xml:space="preserve">EPA - Diesel Emissions Reduction Act School Bus Rebate Program </v>
      </c>
      <c r="D5" s="1" t="s">
        <v>46</v>
      </c>
      <c r="E5" s="1" t="s">
        <v>7</v>
      </c>
      <c r="F5" s="1" t="str">
        <f t="shared" si="1"/>
        <v xml:space="preserve">EPA - Diesel Emissions Reduction Act School Bus Rebate Program </v>
      </c>
      <c r="G5" s="1" t="str">
        <f>INDEX(I5:$R$14,2,MATCH(References!$V$2,References!$I$2:$R$2,0))</f>
        <v xml:space="preserve">LCTOP </v>
      </c>
      <c r="H5" t="s">
        <v>84</v>
      </c>
      <c r="I5" s="1" t="str">
        <f>IFERROR(INDEX('Vehicle Matching Criteria'!B$31:B$58,_xlfn.AGGREGATE(15,6,(ROW('Vehicle Matching Criteria'!B$31:B$58)-ROW('Vehicle Matching Criteria'!$B$31)+1)/('Vehicle Matching Criteria'!B$31:B$58&lt;&gt;""),ROWS('Vehicle Matching Criteria'!C$31:C33))),"")</f>
        <v xml:space="preserve">EPA - Diesel Emissions Reduction Act School Bus Rebate Program </v>
      </c>
      <c r="J5" s="1" t="str">
        <f>IFERROR(INDEX('Vehicle Matching Criteria'!C$31:C$58,_xlfn.AGGREGATE(15,6,(ROW('Vehicle Matching Criteria'!C$31:C$58)-ROW('Vehicle Matching Criteria'!$B$31)+1)/('Vehicle Matching Criteria'!C$31:C$58&lt;&gt;""),ROWS('Vehicle Matching Criteria'!D$31:D33))),"")</f>
        <v/>
      </c>
      <c r="K5" s="1" t="str">
        <f>IFERROR(INDEX('Vehicle Matching Criteria'!D$31:D$58,_xlfn.AGGREGATE(15,6,(ROW('Vehicle Matching Criteria'!D$31:D$58)-ROW('Vehicle Matching Criteria'!$B$31)+1)/('Vehicle Matching Criteria'!D$31:D$58&lt;&gt;""),ROWS('Vehicle Matching Criteria'!E$31:E33))),"")</f>
        <v/>
      </c>
      <c r="L5" s="1" t="str">
        <f>IFERROR(INDEX('Vehicle Matching Criteria'!E$31:E$58,_xlfn.AGGREGATE(15,6,(ROW('Vehicle Matching Criteria'!E$31:E$58)-ROW('Vehicle Matching Criteria'!$B$31)+1)/('Vehicle Matching Criteria'!E$31:E$58&lt;&gt;""),ROWS('Vehicle Matching Criteria'!F$31:F33))),"")</f>
        <v xml:space="preserve">CORE voucher incentive project </v>
      </c>
      <c r="M5" s="1" t="str">
        <f>IFERROR(INDEX('Vehicle Matching Criteria'!F$31:F$58,_xlfn.AGGREGATE(15,6,(ROW('Vehicle Matching Criteria'!F$31:F$58)-ROW('Vehicle Matching Criteria'!$B$31)+1)/('Vehicle Matching Criteria'!F$31:F$58&lt;&gt;""),ROWS('Vehicle Matching Criteria'!G$31:G33))),"")</f>
        <v>VW mitigation ZEV Freight and Marine</v>
      </c>
      <c r="N5" s="1" t="str">
        <f>IFERROR(INDEX('Vehicle Matching Criteria'!G$31:G$58,_xlfn.AGGREGATE(15,6,(ROW('Vehicle Matching Criteria'!G$31:G$58)-ROW('Vehicle Matching Criteria'!$B$31)+1)/('Vehicle Matching Criteria'!G$31:G$58&lt;&gt;""),ROWS('Vehicle Matching Criteria'!H$31:H33))),"")</f>
        <v xml:space="preserve">Sacramento Air Quality Management District Carl Moyer Program </v>
      </c>
      <c r="O5" s="1" t="str">
        <f>IFERROR(INDEX('Vehicle Matching Criteria'!H$31:H$58,_xlfn.AGGREGATE(15,6,(ROW('Vehicle Matching Criteria'!H$31:H$58)-ROW('Vehicle Matching Criteria'!$B$31)+1)/('Vehicle Matching Criteria'!H$31:H$58&lt;&gt;""),ROWS('Vehicle Matching Criteria'!I$31:I33))),"")</f>
        <v xml:space="preserve">BAAQMD school bus (Carl Moyer Program) </v>
      </c>
      <c r="P5" s="1" t="str">
        <f>IFERROR(INDEX('Vehicle Matching Criteria'!I$31:I$58,_xlfn.AGGREGATE(15,6,(ROW('Vehicle Matching Criteria'!I$31:I$58)-ROW('Vehicle Matching Criteria'!$B$31)+1)/('Vehicle Matching Criteria'!I$31:I$58&lt;&gt;""),ROWS('Vehicle Matching Criteria'!J$31:J33))),"")</f>
        <v xml:space="preserve">Sacramento Air Quality Management District Carl Moyer Program </v>
      </c>
      <c r="Q5" s="1" t="str">
        <f>IFERROR(INDEX('Vehicle Matching Criteria'!J$31:J$58,_xlfn.AGGREGATE(15,6,(ROW('Vehicle Matching Criteria'!J$31:J$58)-ROW('Vehicle Matching Criteria'!$B$31)+1)/('Vehicle Matching Criteria'!J$31:J$58&lt;&gt;""),ROWS('Vehicle Matching Criteria'!K$31:K33))),"")</f>
        <v xml:space="preserve">BAAQMD Off Road (Carl Moyer Program)
</v>
      </c>
      <c r="R5" s="1" t="str">
        <f>IFERROR(INDEX('Vehicle Matching Criteria'!K$31:K$58,_xlfn.AGGREGATE(15,6,(ROW('Vehicle Matching Criteria'!K$31:K$58)-ROW('Vehicle Matching Criteria'!$B$31)+1)/('Vehicle Matching Criteria'!K$31:K$58&lt;&gt;""),ROWS('Vehicle Matching Criteria'!L$31:L33))),"")</f>
        <v/>
      </c>
      <c r="S5" s="1"/>
      <c r="T5" s="1"/>
      <c r="U5" s="1"/>
      <c r="V5" s="1"/>
      <c r="W5" s="1"/>
      <c r="X5" s="1"/>
      <c r="Y5" s="1"/>
      <c r="Z5" s="1"/>
      <c r="AA5" s="1"/>
    </row>
    <row r="6" spans="1:27" x14ac:dyDescent="0.25">
      <c r="A6" s="1" t="str">
        <f>IFERROR(INDEX(B$2:B$49,_xlfn.AGGREGATE(15,6,(ROW(B$2:B$50)-ROW($B$2)+1)/(B$2:B$50&lt;&gt;""),ROWS(B$2:B6))),"")</f>
        <v/>
      </c>
      <c r="B6" s="1" t="str">
        <f t="shared" si="2"/>
        <v xml:space="preserve">LCTOP </v>
      </c>
      <c r="C6" s="1" t="str">
        <f>IFERROR(INDEX(F$2:F$49,_xlfn.AGGREGATE(15,6,(ROW(F$2:F$50)-ROW($F$2)+1)/(F$2:F$50&lt;&gt;""),ROWS(F$2:F6))),"")</f>
        <v xml:space="preserve">LCTOP </v>
      </c>
      <c r="D6" s="1" t="s">
        <v>67</v>
      </c>
      <c r="E6" s="1" t="s">
        <v>2</v>
      </c>
      <c r="F6" s="1" t="str">
        <f t="shared" si="1"/>
        <v xml:space="preserve">LCTOP </v>
      </c>
      <c r="G6" s="1" t="str">
        <f>INDEX(I6:$R$14,2,MATCH(References!$V$2,References!$I$2:$R$2,0))</f>
        <v xml:space="preserve">Sacramento Air Quality Management District Carl Moyer Program </v>
      </c>
      <c r="H6" t="s">
        <v>85</v>
      </c>
      <c r="I6" s="1" t="str">
        <f>IFERROR(INDEX('Vehicle Matching Criteria'!B$31:B$58,_xlfn.AGGREGATE(15,6,(ROW('Vehicle Matching Criteria'!B$31:B$58)-ROW('Vehicle Matching Criteria'!$B$31)+1)/('Vehicle Matching Criteria'!B$31:B$58&lt;&gt;""),ROWS('Vehicle Matching Criteria'!C$31:C34))),"")</f>
        <v xml:space="preserve">LCTOP </v>
      </c>
      <c r="J6" s="1" t="str">
        <f>IFERROR(INDEX('Vehicle Matching Criteria'!C$31:C$58,_xlfn.AGGREGATE(15,6,(ROW('Vehicle Matching Criteria'!C$31:C$58)-ROW('Vehicle Matching Criteria'!$B$31)+1)/('Vehicle Matching Criteria'!C$31:C$58&lt;&gt;""),ROWS('Vehicle Matching Criteria'!D$31:D34))),"")</f>
        <v/>
      </c>
      <c r="K6" s="1" t="str">
        <f>IFERROR(INDEX('Vehicle Matching Criteria'!D$31:D$58,_xlfn.AGGREGATE(15,6,(ROW('Vehicle Matching Criteria'!D$31:D$58)-ROW('Vehicle Matching Criteria'!$B$31)+1)/('Vehicle Matching Criteria'!D$31:D$58&lt;&gt;""),ROWS('Vehicle Matching Criteria'!E$31:E34))),"")</f>
        <v/>
      </c>
      <c r="L6" s="1" t="str">
        <f>IFERROR(INDEX('Vehicle Matching Criteria'!E$31:E$58,_xlfn.AGGREGATE(15,6,(ROW('Vehicle Matching Criteria'!E$31:E$58)-ROW('Vehicle Matching Criteria'!$B$31)+1)/('Vehicle Matching Criteria'!E$31:E$58&lt;&gt;""),ROWS('Vehicle Matching Criteria'!F$31:F34))),"")</f>
        <v xml:space="preserve">VW Mitigation ZEV Class 8 and Port Drayage Trucks </v>
      </c>
      <c r="M6" s="1" t="str">
        <f>IFERROR(INDEX('Vehicle Matching Criteria'!F$31:F$58,_xlfn.AGGREGATE(15,6,(ROW('Vehicle Matching Criteria'!F$31:F$58)-ROW('Vehicle Matching Criteria'!$B$31)+1)/('Vehicle Matching Criteria'!F$31:F$58&lt;&gt;""),ROWS('Vehicle Matching Criteria'!G$31:G34))),"")</f>
        <v xml:space="preserve">EPA - Clean Diesel National Grants </v>
      </c>
      <c r="N6" s="1" t="str">
        <f>IFERROR(INDEX('Vehicle Matching Criteria'!G$31:G$58,_xlfn.AGGREGATE(15,6,(ROW('Vehicle Matching Criteria'!G$31:G$58)-ROW('Vehicle Matching Criteria'!$B$31)+1)/('Vehicle Matching Criteria'!G$31:G$58&lt;&gt;""),ROWS('Vehicle Matching Criteria'!H$31:H34))),"")</f>
        <v>VW mitigation ZEV Freight and Marine</v>
      </c>
      <c r="O6" s="1" t="str">
        <f>IFERROR(INDEX('Vehicle Matching Criteria'!H$31:H$58,_xlfn.AGGREGATE(15,6,(ROW('Vehicle Matching Criteria'!H$31:H$58)-ROW('Vehicle Matching Criteria'!$B$31)+1)/('Vehicle Matching Criteria'!H$31:H$58&lt;&gt;""),ROWS('Vehicle Matching Criteria'!I$31:I34))),"")</f>
        <v xml:space="preserve">BAAQMD Truck and bus (Carl Moyer Program) </v>
      </c>
      <c r="P6" s="1" t="str">
        <f>IFERROR(INDEX('Vehicle Matching Criteria'!I$31:I$58,_xlfn.AGGREGATE(15,6,(ROW('Vehicle Matching Criteria'!I$31:I$58)-ROW('Vehicle Matching Criteria'!$B$31)+1)/('Vehicle Matching Criteria'!I$31:I$58&lt;&gt;""),ROWS('Vehicle Matching Criteria'!J$31:J34))),"")</f>
        <v>SECAT</v>
      </c>
      <c r="Q6" s="1" t="str">
        <f>IFERROR(INDEX('Vehicle Matching Criteria'!J$31:J$58,_xlfn.AGGREGATE(15,6,(ROW('Vehicle Matching Criteria'!J$31:J$58)-ROW('Vehicle Matching Criteria'!$B$31)+1)/('Vehicle Matching Criteria'!J$31:J$58&lt;&gt;""),ROWS('Vehicle Matching Criteria'!K$31:K34))),"")</f>
        <v xml:space="preserve">Sacramento Air Quality Management District Carl Moyer Program </v>
      </c>
      <c r="R6" s="1" t="str">
        <f>IFERROR(INDEX('Vehicle Matching Criteria'!K$31:K$58,_xlfn.AGGREGATE(15,6,(ROW('Vehicle Matching Criteria'!K$31:K$58)-ROW('Vehicle Matching Criteria'!$B$31)+1)/('Vehicle Matching Criteria'!K$31:K$58&lt;&gt;""),ROWS('Vehicle Matching Criteria'!L$31:L34))),"")</f>
        <v/>
      </c>
      <c r="S6" s="1"/>
      <c r="T6" s="1"/>
      <c r="U6" s="1"/>
      <c r="V6" s="1"/>
      <c r="W6" s="1"/>
      <c r="X6" s="1"/>
      <c r="Y6" s="1"/>
      <c r="Z6" s="1"/>
      <c r="AA6" s="1"/>
    </row>
    <row r="7" spans="1:27" ht="45" x14ac:dyDescent="0.25">
      <c r="A7" s="1" t="str">
        <f>IFERROR(INDEX(B$2:B$49,_xlfn.AGGREGATE(15,6,(ROW(B$2:B$50)-ROW($B$2)+1)/(B$2:B$50&lt;&gt;""),ROWS(B$2:B7))),"")</f>
        <v/>
      </c>
      <c r="B7" s="1" t="str">
        <f t="shared" si="2"/>
        <v>VW Mitigation ZEV Transit, School and Shuttle Buses</v>
      </c>
      <c r="C7" s="1" t="str">
        <f>IFERROR(INDEX(F$2:F$49,_xlfn.AGGREGATE(15,6,(ROW(F$2:F$50)-ROW($F$2)+1)/(F$2:F$50&lt;&gt;""),ROWS(F$2:F7))),"")</f>
        <v>VW Mitigation ZEV Transit, School and Shuttle Buses</v>
      </c>
      <c r="E7" s="2" t="s">
        <v>131</v>
      </c>
      <c r="F7" s="1" t="e">
        <f>IF(ISBLANK(#REF!),"",#REF!)</f>
        <v>#REF!</v>
      </c>
      <c r="G7" s="1" t="str">
        <f>INDEX(I7:$R$14,2,MATCH(References!$V$2,References!$I$2:$R$2,0))</f>
        <v>SECAT</v>
      </c>
      <c r="H7" t="s">
        <v>86</v>
      </c>
      <c r="I7" s="1" t="str">
        <f>IFERROR(INDEX('Vehicle Matching Criteria'!B$31:B$58,_xlfn.AGGREGATE(15,6,(ROW('Vehicle Matching Criteria'!B$31:B$58)-ROW('Vehicle Matching Criteria'!$B$31)+1)/('Vehicle Matching Criteria'!B$31:B$58&lt;&gt;""),ROWS('Vehicle Matching Criteria'!C$31:C35))),"")</f>
        <v xml:space="preserve">Sacramento Air Quality Management District Carl Moyer Program </v>
      </c>
      <c r="J7" s="1" t="str">
        <f>IFERROR(INDEX('Vehicle Matching Criteria'!C$31:C$58,_xlfn.AGGREGATE(15,6,(ROW('Vehicle Matching Criteria'!C$31:C$58)-ROW('Vehicle Matching Criteria'!$B$31)+1)/('Vehicle Matching Criteria'!C$31:C$58&lt;&gt;""),ROWS('Vehicle Matching Criteria'!D$31:D35))),"")</f>
        <v/>
      </c>
      <c r="K7" s="1" t="str">
        <f>IFERROR(INDEX('Vehicle Matching Criteria'!D$31:D$58,_xlfn.AGGREGATE(15,6,(ROW('Vehicle Matching Criteria'!D$31:D$58)-ROW('Vehicle Matching Criteria'!$B$31)+1)/('Vehicle Matching Criteria'!D$31:D$58&lt;&gt;""),ROWS('Vehicle Matching Criteria'!E$31:E35))),"")</f>
        <v/>
      </c>
      <c r="L7" s="1" t="str">
        <f>IFERROR(INDEX('Vehicle Matching Criteria'!E$31:E$58,_xlfn.AGGREGATE(15,6,(ROW('Vehicle Matching Criteria'!E$31:E$58)-ROW('Vehicle Matching Criteria'!$B$31)+1)/('Vehicle Matching Criteria'!E$31:E$58&lt;&gt;""),ROWS('Vehicle Matching Criteria'!F$31:F35))),"")</f>
        <v xml:space="preserve">EPA - Clean Diesel National Grants </v>
      </c>
      <c r="M7" s="1" t="str">
        <f>IFERROR(INDEX('Vehicle Matching Criteria'!F$31:F$58,_xlfn.AGGREGATE(15,6,(ROW('Vehicle Matching Criteria'!F$31:F$58)-ROW('Vehicle Matching Criteria'!$B$31)+1)/('Vehicle Matching Criteria'!F$31:F$58&lt;&gt;""),ROWS('Vehicle Matching Criteria'!G$31:G35))),"")</f>
        <v/>
      </c>
      <c r="N7" s="1" t="str">
        <f>IFERROR(INDEX('Vehicle Matching Criteria'!G$31:G$58,_xlfn.AGGREGATE(15,6,(ROW('Vehicle Matching Criteria'!G$31:G$58)-ROW('Vehicle Matching Criteria'!$B$31)+1)/('Vehicle Matching Criteria'!G$31:G$58&lt;&gt;""),ROWS('Vehicle Matching Criteria'!H$31:H35))),"")</f>
        <v xml:space="preserve">EPA - Clean Diesel National Grants </v>
      </c>
      <c r="O7" s="1" t="str">
        <f>IFERROR(INDEX('Vehicle Matching Criteria'!H$31:H$58,_xlfn.AGGREGATE(15,6,(ROW('Vehicle Matching Criteria'!H$31:H$58)-ROW('Vehicle Matching Criteria'!$B$31)+1)/('Vehicle Matching Criteria'!H$31:H$58&lt;&gt;""),ROWS('Vehicle Matching Criteria'!I$31:I35))),"")</f>
        <v xml:space="preserve">EPA - Diesel Emissions Reduction Act School Bus Rebate Program </v>
      </c>
      <c r="P7" s="1" t="str">
        <f>IFERROR(INDEX('Vehicle Matching Criteria'!I$31:I$58,_xlfn.AGGREGATE(15,6,(ROW('Vehicle Matching Criteria'!I$31:I$58)-ROW('Vehicle Matching Criteria'!$B$31)+1)/('Vehicle Matching Criteria'!I$31:I$58&lt;&gt;""),ROWS('Vehicle Matching Criteria'!J$31:J35))),"")</f>
        <v>VW Mitigation ZEV Transit, School and Shuttle Buses</v>
      </c>
      <c r="Q7" s="1" t="str">
        <f>IFERROR(INDEX('Vehicle Matching Criteria'!J$31:J$58,_xlfn.AGGREGATE(15,6,(ROW('Vehicle Matching Criteria'!J$31:J$58)-ROW('Vehicle Matching Criteria'!$B$31)+1)/('Vehicle Matching Criteria'!J$31:J$58&lt;&gt;""),ROWS('Vehicle Matching Criteria'!K$31:K35))),"")</f>
        <v>SECAT</v>
      </c>
      <c r="R7" s="1" t="str">
        <f>IFERROR(INDEX('Vehicle Matching Criteria'!K$31:K$58,_xlfn.AGGREGATE(15,6,(ROW('Vehicle Matching Criteria'!K$31:K$58)-ROW('Vehicle Matching Criteria'!$B$31)+1)/('Vehicle Matching Criteria'!K$31:K$58&lt;&gt;""),ROWS('Vehicle Matching Criteria'!L$31:L35))),"")</f>
        <v/>
      </c>
      <c r="S7" s="1"/>
      <c r="T7" s="1"/>
      <c r="U7" s="1"/>
      <c r="V7" s="1"/>
      <c r="W7" s="1"/>
      <c r="X7" s="1"/>
      <c r="Y7" s="1"/>
      <c r="Z7" s="1"/>
      <c r="AA7" s="1"/>
    </row>
    <row r="8" spans="1:27" ht="30" x14ac:dyDescent="0.25">
      <c r="A8" s="1" t="str">
        <f>IFERROR(INDEX(B$2:B$49,_xlfn.AGGREGATE(15,6,(ROW(B$2:B$50)-ROW($B$2)+1)/(B$2:B$50&lt;&gt;""),ROWS(B$2:B8))),"")</f>
        <v/>
      </c>
      <c r="B8" s="1" t="str">
        <f t="shared" si="2"/>
        <v/>
      </c>
      <c r="C8" s="1" t="str">
        <f>IFERROR(INDEX(F$2:F$49,_xlfn.AGGREGATE(15,6,(ROW(F$2:F$50)-ROW($F$2)+1)/(F$2:F$50&lt;&gt;""),ROWS(F$2:F8))),"")</f>
        <v xml:space="preserve">VW Mitigation ZEV Class 8 and Port Drayage Trucks </v>
      </c>
      <c r="D8" s="40" t="s">
        <v>156</v>
      </c>
      <c r="E8" s="2" t="s">
        <v>134</v>
      </c>
      <c r="F8" s="1" t="str">
        <f>IF(ISBLANK(D7),"",D7)</f>
        <v/>
      </c>
      <c r="G8" s="1" t="str">
        <f>INDEX(I8:$R$14,2,MATCH(References!$V$2,References!$I$2:$R$2,0))</f>
        <v>VW Mitigation ZEV Transit, School and Shuttle Buses</v>
      </c>
      <c r="H8" t="s">
        <v>10</v>
      </c>
      <c r="I8" s="1" t="str">
        <f>IFERROR(INDEX('Vehicle Matching Criteria'!B$31:B$58,_xlfn.AGGREGATE(15,6,(ROW('Vehicle Matching Criteria'!B$31:B$58)-ROW('Vehicle Matching Criteria'!$B$31)+1)/('Vehicle Matching Criteria'!B$31:B$58&lt;&gt;""),ROWS('Vehicle Matching Criteria'!C$31:C36))),"")</f>
        <v>SECAT</v>
      </c>
      <c r="J8" s="1" t="str">
        <f>IFERROR(INDEX('Vehicle Matching Criteria'!C$31:C$58,_xlfn.AGGREGATE(15,6,(ROW('Vehicle Matching Criteria'!C$31:C$58)-ROW('Vehicle Matching Criteria'!$B$31)+1)/('Vehicle Matching Criteria'!C$31:C$58&lt;&gt;""),ROWS('Vehicle Matching Criteria'!D$31:D36))),"")</f>
        <v/>
      </c>
      <c r="K8" s="1" t="str">
        <f>IFERROR(INDEX('Vehicle Matching Criteria'!D$31:D$58,_xlfn.AGGREGATE(15,6,(ROW('Vehicle Matching Criteria'!D$31:D$58)-ROW('Vehicle Matching Criteria'!$B$31)+1)/('Vehicle Matching Criteria'!D$31:D$58&lt;&gt;""),ROWS('Vehicle Matching Criteria'!E$31:E36))),"")</f>
        <v/>
      </c>
      <c r="L8" s="1" t="str">
        <f>IFERROR(INDEX('Vehicle Matching Criteria'!E$31:E$58,_xlfn.AGGREGATE(15,6,(ROW('Vehicle Matching Criteria'!E$31:E$58)-ROW('Vehicle Matching Criteria'!$B$31)+1)/('Vehicle Matching Criteria'!E$31:E$58&lt;&gt;""),ROWS('Vehicle Matching Criteria'!F$31:F36))),"")</f>
        <v/>
      </c>
      <c r="M8" s="1" t="str">
        <f>IFERROR(INDEX('Vehicle Matching Criteria'!F$31:F$58,_xlfn.AGGREGATE(15,6,(ROW('Vehicle Matching Criteria'!F$31:F$58)-ROW('Vehicle Matching Criteria'!$B$31)+1)/('Vehicle Matching Criteria'!F$31:F$58&lt;&gt;""),ROWS('Vehicle Matching Criteria'!G$31:G36))),"")</f>
        <v/>
      </c>
      <c r="N8" s="1" t="str">
        <f>IFERROR(INDEX('Vehicle Matching Criteria'!G$31:G$58,_xlfn.AGGREGATE(15,6,(ROW('Vehicle Matching Criteria'!G$31:G$58)-ROW('Vehicle Matching Criteria'!$B$31)+1)/('Vehicle Matching Criteria'!G$31:G$58&lt;&gt;""),ROWS('Vehicle Matching Criteria'!H$31:H36))),"")</f>
        <v/>
      </c>
      <c r="O8" s="1" t="str">
        <f>IFERROR(INDEX('Vehicle Matching Criteria'!H$31:H$58,_xlfn.AGGREGATE(15,6,(ROW('Vehicle Matching Criteria'!H$31:H$58)-ROW('Vehicle Matching Criteria'!$B$31)+1)/('Vehicle Matching Criteria'!H$31:H$58&lt;&gt;""),ROWS('Vehicle Matching Criteria'!I$31:I36))),"")</f>
        <v>SECAT</v>
      </c>
      <c r="P8" s="1" t="str">
        <f>IFERROR(INDEX('Vehicle Matching Criteria'!I$31:I$58,_xlfn.AGGREGATE(15,6,(ROW('Vehicle Matching Criteria'!I$31:I$58)-ROW('Vehicle Matching Criteria'!$B$31)+1)/('Vehicle Matching Criteria'!I$31:I$58&lt;&gt;""),ROWS('Vehicle Matching Criteria'!J$31:J36))),"")</f>
        <v>SJ Valley Tractor Replacement Program</v>
      </c>
      <c r="Q8" s="1" t="str">
        <f>IFERROR(INDEX('Vehicle Matching Criteria'!J$31:J$58,_xlfn.AGGREGATE(15,6,(ROW('Vehicle Matching Criteria'!J$31:J$58)-ROW('Vehicle Matching Criteria'!$B$31)+1)/('Vehicle Matching Criteria'!J$31:J$58&lt;&gt;""),ROWS('Vehicle Matching Criteria'!K$31:K36))),"")</f>
        <v>VW Mitigation ZEV Transit, School and Shuttle Buses</v>
      </c>
      <c r="R8" s="1" t="str">
        <f>IFERROR(INDEX('Vehicle Matching Criteria'!K$31:K$58,_xlfn.AGGREGATE(15,6,(ROW('Vehicle Matching Criteria'!K$31:K$58)-ROW('Vehicle Matching Criteria'!$B$31)+1)/('Vehicle Matching Criteria'!K$31:K$58&lt;&gt;""),ROWS('Vehicle Matching Criteria'!L$31:L36))),"")</f>
        <v/>
      </c>
      <c r="S8" s="1"/>
      <c r="T8" s="1"/>
      <c r="U8" s="1"/>
      <c r="V8" s="1"/>
      <c r="W8" s="1"/>
      <c r="X8" s="1"/>
      <c r="Y8" s="1"/>
      <c r="Z8" s="1"/>
      <c r="AA8" s="1"/>
    </row>
    <row r="9" spans="1:27" ht="30" x14ac:dyDescent="0.25">
      <c r="A9" s="1" t="str">
        <f>IFERROR(INDEX(B$2:B$49,_xlfn.AGGREGATE(15,6,(ROW(B$2:B$50)-ROW($B$2)+1)/(B$2:B$50&lt;&gt;""),ROWS(B$2:B9))),"")</f>
        <v/>
      </c>
      <c r="B9" s="1" t="str">
        <f t="shared" si="2"/>
        <v/>
      </c>
      <c r="C9" s="1" t="str">
        <f>IFERROR(INDEX(F$2:F$49,_xlfn.AGGREGATE(15,6,(ROW(F$2:F$50)-ROW($F$2)+1)/(F$2:F$50&lt;&gt;""),ROWS(F$2:F9))),"")</f>
        <v>VW mitigation ZEV Freight and Marine</v>
      </c>
      <c r="D9" s="43" t="s">
        <v>146</v>
      </c>
      <c r="E9" s="1" t="s">
        <v>200</v>
      </c>
      <c r="F9" s="1" t="str">
        <f t="shared" ref="F9:F15" si="3">IF(ISBLANK(D8),"",D8)</f>
        <v>VW Mitigation ZEV Transit, School and Shuttle Buses</v>
      </c>
      <c r="G9" s="1" t="str">
        <f>INDEX(I9:$R$14,2,MATCH(References!$V$2,References!$I$2:$R$2,0))</f>
        <v/>
      </c>
      <c r="H9" t="s">
        <v>11</v>
      </c>
      <c r="I9" s="1" t="str">
        <f>IFERROR(INDEX('Vehicle Matching Criteria'!B$31:B$58,_xlfn.AGGREGATE(15,6,(ROW('Vehicle Matching Criteria'!B$31:B$58)-ROW('Vehicle Matching Criteria'!$B$31)+1)/('Vehicle Matching Criteria'!B$31:B$58&lt;&gt;""),ROWS('Vehicle Matching Criteria'!C$31:C37))),"")</f>
        <v>VW Mitigation ZEV Transit, School and Shuttle Buses</v>
      </c>
      <c r="J9" s="1" t="str">
        <f>IFERROR(INDEX('Vehicle Matching Criteria'!C$31:C$58,_xlfn.AGGREGATE(15,6,(ROW('Vehicle Matching Criteria'!C$31:C$58)-ROW('Vehicle Matching Criteria'!$B$31)+1)/('Vehicle Matching Criteria'!C$31:C$58&lt;&gt;""),ROWS('Vehicle Matching Criteria'!D$31:D37))),"")</f>
        <v/>
      </c>
      <c r="K9" s="1" t="str">
        <f>IFERROR(INDEX('Vehicle Matching Criteria'!D$31:D$58,_xlfn.AGGREGATE(15,6,(ROW('Vehicle Matching Criteria'!D$31:D$58)-ROW('Vehicle Matching Criteria'!$B$31)+1)/('Vehicle Matching Criteria'!D$31:D$58&lt;&gt;""),ROWS('Vehicle Matching Criteria'!E$31:E37))),"")</f>
        <v/>
      </c>
      <c r="L9" s="1" t="str">
        <f>IFERROR(INDEX('Vehicle Matching Criteria'!E$31:E$58,_xlfn.AGGREGATE(15,6,(ROW('Vehicle Matching Criteria'!E$31:E$58)-ROW('Vehicle Matching Criteria'!$B$31)+1)/('Vehicle Matching Criteria'!E$31:E$58&lt;&gt;""),ROWS('Vehicle Matching Criteria'!F$31:F37))),"")</f>
        <v/>
      </c>
      <c r="M9" s="1" t="str">
        <f>IFERROR(INDEX('Vehicle Matching Criteria'!F$31:F$58,_xlfn.AGGREGATE(15,6,(ROW('Vehicle Matching Criteria'!F$31:F$58)-ROW('Vehicle Matching Criteria'!$B$31)+1)/('Vehicle Matching Criteria'!F$31:F$58&lt;&gt;""),ROWS('Vehicle Matching Criteria'!G$31:G37))),"")</f>
        <v/>
      </c>
      <c r="N9" s="1" t="str">
        <f>IFERROR(INDEX('Vehicle Matching Criteria'!G$31:G$58,_xlfn.AGGREGATE(15,6,(ROW('Vehicle Matching Criteria'!G$31:G$58)-ROW('Vehicle Matching Criteria'!$B$31)+1)/('Vehicle Matching Criteria'!G$31:G$58&lt;&gt;""),ROWS('Vehicle Matching Criteria'!H$31:H37))),"")</f>
        <v/>
      </c>
      <c r="O9" s="1" t="str">
        <f>IFERROR(INDEX('Vehicle Matching Criteria'!H$31:H$58,_xlfn.AGGREGATE(15,6,(ROW('Vehicle Matching Criteria'!H$31:H$58)-ROW('Vehicle Matching Criteria'!$B$31)+1)/('Vehicle Matching Criteria'!H$31:H$58&lt;&gt;""),ROWS('Vehicle Matching Criteria'!I$31:I37))),"")</f>
        <v>VW Mitigation ZEV Transit, School and Shuttle Buses</v>
      </c>
      <c r="P9" s="1" t="str">
        <f>IFERROR(INDEX('Vehicle Matching Criteria'!I$31:I$58,_xlfn.AGGREGATE(15,6,(ROW('Vehicle Matching Criteria'!I$31:I$58)-ROW('Vehicle Matching Criteria'!$B$31)+1)/('Vehicle Matching Criteria'!I$31:I$58&lt;&gt;""),ROWS('Vehicle Matching Criteria'!J$31:J37))),"")</f>
        <v/>
      </c>
      <c r="Q9" s="1" t="str">
        <f>IFERROR(INDEX('Vehicle Matching Criteria'!J$31:J$58,_xlfn.AGGREGATE(15,6,(ROW('Vehicle Matching Criteria'!J$31:J$58)-ROW('Vehicle Matching Criteria'!$B$31)+1)/('Vehicle Matching Criteria'!J$31:J$58&lt;&gt;""),ROWS('Vehicle Matching Criteria'!K$31:K37))),"")</f>
        <v xml:space="preserve">VW Mitigation ZEV Class 8 and Port Drayage Trucks </v>
      </c>
      <c r="R9" s="1" t="str">
        <f>IFERROR(INDEX('Vehicle Matching Criteria'!K$31:K$58,_xlfn.AGGREGATE(15,6,(ROW('Vehicle Matching Criteria'!K$31:K$58)-ROW('Vehicle Matching Criteria'!$B$31)+1)/('Vehicle Matching Criteria'!K$31:K$58&lt;&gt;""),ROWS('Vehicle Matching Criteria'!L$31:L37))),"")</f>
        <v/>
      </c>
      <c r="S9" s="1"/>
      <c r="T9" s="1"/>
      <c r="U9" s="1"/>
      <c r="V9" s="1"/>
      <c r="W9" s="1"/>
      <c r="X9" s="1"/>
      <c r="Y9" s="1"/>
      <c r="Z9" s="1"/>
      <c r="AA9" s="1"/>
    </row>
    <row r="10" spans="1:27" ht="30" x14ac:dyDescent="0.25">
      <c r="A10" s="1" t="str">
        <f>IFERROR(INDEX(B$2:B$49,_xlfn.AGGREGATE(15,6,(ROW(B$2:B$50)-ROW($B$2)+1)/(B$2:B$50&lt;&gt;""),ROWS(B$2:B10))),"")</f>
        <v/>
      </c>
      <c r="B10" s="1" t="str">
        <f t="shared" si="2"/>
        <v/>
      </c>
      <c r="C10" s="1" t="str">
        <f>IFERROR(INDEX(F$2:F$49,_xlfn.AGGREGATE(15,6,(ROW(F$2:F$50)-ROW($F$2)+1)/(F$2:F$50&lt;&gt;""),ROWS(F$2:F10))),"")</f>
        <v xml:space="preserve">EPA - Clean Diesel National Grants </v>
      </c>
      <c r="D10" s="43" t="s">
        <v>147</v>
      </c>
      <c r="F10" s="1" t="str">
        <f t="shared" si="3"/>
        <v xml:space="preserve">VW Mitigation ZEV Class 8 and Port Drayage Trucks </v>
      </c>
      <c r="G10" s="1" t="str">
        <f>INDEX(I10:$R$14,2,MATCH(References!$V$2,References!$I$2:$R$2,0))</f>
        <v/>
      </c>
      <c r="H10" t="s">
        <v>69</v>
      </c>
      <c r="I10" s="1" t="str">
        <f>IFERROR(INDEX('Vehicle Matching Criteria'!B$31:B$58,_xlfn.AGGREGATE(15,6,(ROW('Vehicle Matching Criteria'!B$31:B$58)-ROW('Vehicle Matching Criteria'!$B$31)+1)/('Vehicle Matching Criteria'!B$31:B$58&lt;&gt;""),ROWS('Vehicle Matching Criteria'!C$31:C39))),"")</f>
        <v/>
      </c>
      <c r="J10" s="1" t="str">
        <f>IFERROR(INDEX('Vehicle Matching Criteria'!C$31:C$58,_xlfn.AGGREGATE(15,6,(ROW('Vehicle Matching Criteria'!C$31:C$58)-ROW('Vehicle Matching Criteria'!$B$31)+1)/('Vehicle Matching Criteria'!C$31:C$58&lt;&gt;""),ROWS('Vehicle Matching Criteria'!D$31:D39))),"")</f>
        <v/>
      </c>
      <c r="K10" s="1" t="str">
        <f>IFERROR(INDEX('Vehicle Matching Criteria'!D$31:D$58,_xlfn.AGGREGATE(15,6,(ROW('Vehicle Matching Criteria'!D$31:D$58)-ROW('Vehicle Matching Criteria'!$B$31)+1)/('Vehicle Matching Criteria'!D$31:D$58&lt;&gt;""),ROWS('Vehicle Matching Criteria'!E$31:E39))),"")</f>
        <v/>
      </c>
      <c r="L10" s="1" t="str">
        <f>IFERROR(INDEX('Vehicle Matching Criteria'!E$31:E$58,_xlfn.AGGREGATE(15,6,(ROW('Vehicle Matching Criteria'!E$31:E$58)-ROW('Vehicle Matching Criteria'!$B$31)+1)/('Vehicle Matching Criteria'!E$31:E$58&lt;&gt;""),ROWS('Vehicle Matching Criteria'!F$31:F39))),"")</f>
        <v/>
      </c>
      <c r="M10" s="1" t="str">
        <f>IFERROR(INDEX('Vehicle Matching Criteria'!F$31:F$58,_xlfn.AGGREGATE(15,6,(ROW('Vehicle Matching Criteria'!F$31:F$58)-ROW('Vehicle Matching Criteria'!$B$31)+1)/('Vehicle Matching Criteria'!F$31:F$58&lt;&gt;""),ROWS('Vehicle Matching Criteria'!G$31:G39))),"")</f>
        <v/>
      </c>
      <c r="N10" s="1" t="str">
        <f>IFERROR(INDEX('Vehicle Matching Criteria'!G$31:G$58,_xlfn.AGGREGATE(15,6,(ROW('Vehicle Matching Criteria'!G$31:G$58)-ROW('Vehicle Matching Criteria'!$B$31)+1)/('Vehicle Matching Criteria'!G$31:G$58&lt;&gt;""),ROWS('Vehicle Matching Criteria'!H$31:H39))),"")</f>
        <v/>
      </c>
      <c r="O10" s="1" t="str">
        <f>IFERROR(INDEX('Vehicle Matching Criteria'!H$31:H$58,_xlfn.AGGREGATE(15,6,(ROW('Vehicle Matching Criteria'!H$31:H$58)-ROW('Vehicle Matching Criteria'!$B$31)+1)/('Vehicle Matching Criteria'!H$31:H$58&lt;&gt;""),ROWS('Vehicle Matching Criteria'!I$31:I39))),"")</f>
        <v/>
      </c>
      <c r="P10" s="1" t="str">
        <f>IFERROR(INDEX('Vehicle Matching Criteria'!I$31:I$58,_xlfn.AGGREGATE(15,6,(ROW('Vehicle Matching Criteria'!I$31:I$58)-ROW('Vehicle Matching Criteria'!$B$31)+1)/('Vehicle Matching Criteria'!I$31:I$58&lt;&gt;""),ROWS('Vehicle Matching Criteria'!J$31:J39))),"")</f>
        <v/>
      </c>
      <c r="Q10" s="1" t="str">
        <f>IFERROR(INDEX('Vehicle Matching Criteria'!J$31:J$58,_xlfn.AGGREGATE(15,6,(ROW('Vehicle Matching Criteria'!J$31:J$58)-ROW('Vehicle Matching Criteria'!$B$31)+1)/('Vehicle Matching Criteria'!J$31:J$58&lt;&gt;""),ROWS('Vehicle Matching Criteria'!K$31:K39))),"")</f>
        <v xml:space="preserve">EPA - Clean Diesel National Grants </v>
      </c>
      <c r="R10" s="1" t="str">
        <f>IFERROR(INDEX('Vehicle Matching Criteria'!K$31:K$58,_xlfn.AGGREGATE(15,6,(ROW('Vehicle Matching Criteria'!K$31:K$58)-ROW('Vehicle Matching Criteria'!$B$31)+1)/('Vehicle Matching Criteria'!K$31:K$58&lt;&gt;""),ROWS('Vehicle Matching Criteria'!L$31:L39))),"")</f>
        <v/>
      </c>
      <c r="S10" s="1"/>
      <c r="T10" s="1"/>
      <c r="U10" s="1"/>
      <c r="V10" s="1"/>
      <c r="W10" s="1"/>
      <c r="X10" s="1"/>
      <c r="Y10" s="1"/>
      <c r="Z10" s="1"/>
      <c r="AA10" s="1"/>
    </row>
    <row r="11" spans="1:27" ht="30" x14ac:dyDescent="0.25">
      <c r="A11" s="1" t="str">
        <f>IFERROR(INDEX(B$2:B$49,_xlfn.AGGREGATE(15,6,(ROW(B$2:B$50)-ROW($B$2)+1)/(B$2:B$50&lt;&gt;""),ROWS(B$2:B11))),"")</f>
        <v/>
      </c>
      <c r="B11" s="1" t="str">
        <f t="shared" si="2"/>
        <v/>
      </c>
      <c r="C11" s="1" t="str">
        <f>IFERROR(INDEX(F$2:F$49,_xlfn.AGGREGATE(15,6,(ROW(F$2:F$50)-ROW($F$2)+1)/(F$2:F$50&lt;&gt;""),ROWS(F$2:F11))),"")</f>
        <v/>
      </c>
      <c r="D11" s="43" t="s">
        <v>175</v>
      </c>
      <c r="F11" s="1" t="str">
        <f t="shared" si="3"/>
        <v>VW mitigation ZEV Freight and Marine</v>
      </c>
      <c r="G11" s="1" t="str">
        <f>INDEX(I11:$R$14,2,MATCH(References!$V$2,References!$I$2:$R$2,0))</f>
        <v/>
      </c>
      <c r="H11" t="s">
        <v>201</v>
      </c>
      <c r="I11" s="1" t="str">
        <f>IFERROR(INDEX('Vehicle Matching Criteria'!B$31:B$58,_xlfn.AGGREGATE(15,6,(ROW('Vehicle Matching Criteria'!B$31:B$58)-ROW('Vehicle Matching Criteria'!$B$31)+1)/('Vehicle Matching Criteria'!B$31:B$58&lt;&gt;""),ROWS('Vehicle Matching Criteria'!C$31:C40))),"")</f>
        <v/>
      </c>
      <c r="J11" s="1" t="str">
        <f>IFERROR(INDEX('Vehicle Matching Criteria'!C$31:C$58,_xlfn.AGGREGATE(15,6,(ROW('Vehicle Matching Criteria'!C$31:C$58)-ROW('Vehicle Matching Criteria'!$B$31)+1)/('Vehicle Matching Criteria'!C$31:C$58&lt;&gt;""),ROWS('Vehicle Matching Criteria'!D$31:D40))),"")</f>
        <v/>
      </c>
      <c r="K11" s="1" t="str">
        <f>IFERROR(INDEX('Vehicle Matching Criteria'!D$31:D$58,_xlfn.AGGREGATE(15,6,(ROW('Vehicle Matching Criteria'!D$31:D$58)-ROW('Vehicle Matching Criteria'!$B$31)+1)/('Vehicle Matching Criteria'!D$31:D$58&lt;&gt;""),ROWS('Vehicle Matching Criteria'!E$31:E40))),"")</f>
        <v/>
      </c>
      <c r="L11" s="1" t="str">
        <f>IFERROR(INDEX('Vehicle Matching Criteria'!E$31:E$58,_xlfn.AGGREGATE(15,6,(ROW('Vehicle Matching Criteria'!E$31:E$58)-ROW('Vehicle Matching Criteria'!$B$31)+1)/('Vehicle Matching Criteria'!E$31:E$58&lt;&gt;""),ROWS('Vehicle Matching Criteria'!F$31:F40))),"")</f>
        <v/>
      </c>
      <c r="M11" s="1" t="str">
        <f>IFERROR(INDEX('Vehicle Matching Criteria'!F$31:F$58,_xlfn.AGGREGATE(15,6,(ROW('Vehicle Matching Criteria'!F$31:F$58)-ROW('Vehicle Matching Criteria'!$B$31)+1)/('Vehicle Matching Criteria'!F$31:F$58&lt;&gt;""),ROWS('Vehicle Matching Criteria'!G$31:G40))),"")</f>
        <v/>
      </c>
      <c r="N11" s="1" t="str">
        <f>IFERROR(INDEX('Vehicle Matching Criteria'!G$31:G$58,_xlfn.AGGREGATE(15,6,(ROW('Vehicle Matching Criteria'!G$31:G$58)-ROW('Vehicle Matching Criteria'!$B$31)+1)/('Vehicle Matching Criteria'!G$31:G$58&lt;&gt;""),ROWS('Vehicle Matching Criteria'!H$31:H40))),"")</f>
        <v/>
      </c>
      <c r="O11" s="1" t="str">
        <f>IFERROR(INDEX('Vehicle Matching Criteria'!H$31:H$58,_xlfn.AGGREGATE(15,6,(ROW('Vehicle Matching Criteria'!H$31:H$58)-ROW('Vehicle Matching Criteria'!$B$31)+1)/('Vehicle Matching Criteria'!H$31:H$58&lt;&gt;""),ROWS('Vehicle Matching Criteria'!I$31:I40))),"")</f>
        <v/>
      </c>
      <c r="P11" s="1" t="str">
        <f>IFERROR(INDEX('Vehicle Matching Criteria'!I$31:I$58,_xlfn.AGGREGATE(15,6,(ROW('Vehicle Matching Criteria'!I$31:I$58)-ROW('Vehicle Matching Criteria'!$B$31)+1)/('Vehicle Matching Criteria'!I$31:I$58&lt;&gt;""),ROWS('Vehicle Matching Criteria'!J$31:J40))),"")</f>
        <v/>
      </c>
      <c r="Q11" s="1" t="str">
        <f>IFERROR(INDEX('Vehicle Matching Criteria'!J$31:J$58,_xlfn.AGGREGATE(15,6,(ROW('Vehicle Matching Criteria'!J$31:J$58)-ROW('Vehicle Matching Criteria'!$B$31)+1)/('Vehicle Matching Criteria'!J$31:J$58&lt;&gt;""),ROWS('Vehicle Matching Criteria'!K$31:K40))),"")</f>
        <v/>
      </c>
      <c r="R11" s="1" t="str">
        <f>IFERROR(INDEX('Vehicle Matching Criteria'!K$31:K$58,_xlfn.AGGREGATE(15,6,(ROW('Vehicle Matching Criteria'!K$31:K$58)-ROW('Vehicle Matching Criteria'!$B$31)+1)/('Vehicle Matching Criteria'!K$31:K$58&lt;&gt;""),ROWS('Vehicle Matching Criteria'!L$31:L40))),"")</f>
        <v/>
      </c>
      <c r="S11" s="1"/>
      <c r="T11" s="1"/>
      <c r="U11" s="1"/>
      <c r="V11" s="1"/>
      <c r="W11" s="1"/>
      <c r="X11" s="1"/>
      <c r="Y11" s="1"/>
      <c r="Z11" s="1"/>
      <c r="AA11" s="1"/>
    </row>
    <row r="12" spans="1:27" x14ac:dyDescent="0.25">
      <c r="A12" s="1" t="str">
        <f>IFERROR(INDEX(B$2:B$49,_xlfn.AGGREGATE(15,6,(ROW(B$2:B$50)-ROW($B$2)+1)/(B$2:B$50&lt;&gt;""),ROWS(B$2:B12))),"")</f>
        <v/>
      </c>
      <c r="B12" s="1" t="str">
        <f t="shared" si="2"/>
        <v/>
      </c>
      <c r="C12" s="1" t="str">
        <f>IFERROR(INDEX(F$2:F$49,_xlfn.AGGREGATE(15,6,(ROW(F$2:F$50)-ROW($F$2)+1)/(F$2:F$50&lt;&gt;""),ROWS(F$2:F12))),"")</f>
        <v/>
      </c>
      <c r="F12" s="1" t="str">
        <f t="shared" si="3"/>
        <v xml:space="preserve">EPA - Clean Diesel National Grants </v>
      </c>
      <c r="G12" s="1" t="str">
        <f>INDEX(I12:$R$14,2,MATCH(References!$V$2,References!$I$2:$R$2,0))</f>
        <v/>
      </c>
      <c r="I12" s="1" t="str">
        <f>IFERROR(INDEX('Vehicle Matching Criteria'!B$31:B$58,_xlfn.AGGREGATE(15,6,(ROW('Vehicle Matching Criteria'!B$31:B$58)-ROW('Vehicle Matching Criteria'!$B$31)+1)/('Vehicle Matching Criteria'!B$31:B$58&lt;&gt;""),ROWS('Vehicle Matching Criteria'!C$31:C41))),"")</f>
        <v/>
      </c>
      <c r="J12" s="1" t="str">
        <f>IFERROR(INDEX('Vehicle Matching Criteria'!C$31:C$58,_xlfn.AGGREGATE(15,6,(ROW('Vehicle Matching Criteria'!C$31:C$58)-ROW('Vehicle Matching Criteria'!$B$31)+1)/('Vehicle Matching Criteria'!C$31:C$58&lt;&gt;""),ROWS('Vehicle Matching Criteria'!D$31:D41))),"")</f>
        <v/>
      </c>
      <c r="K12" s="1" t="str">
        <f>IFERROR(INDEX('Vehicle Matching Criteria'!D$31:D$58,_xlfn.AGGREGATE(15,6,(ROW('Vehicle Matching Criteria'!D$31:D$58)-ROW('Vehicle Matching Criteria'!$B$31)+1)/('Vehicle Matching Criteria'!D$31:D$58&lt;&gt;""),ROWS('Vehicle Matching Criteria'!E$31:E41))),"")</f>
        <v/>
      </c>
      <c r="L12" s="1" t="str">
        <f>IFERROR(INDEX('Vehicle Matching Criteria'!E$31:E$58,_xlfn.AGGREGATE(15,6,(ROW('Vehicle Matching Criteria'!E$31:E$58)-ROW('Vehicle Matching Criteria'!$B$31)+1)/('Vehicle Matching Criteria'!E$31:E$58&lt;&gt;""),ROWS('Vehicle Matching Criteria'!F$31:F41))),"")</f>
        <v/>
      </c>
      <c r="M12" s="1" t="str">
        <f>IFERROR(INDEX('Vehicle Matching Criteria'!F$31:F$58,_xlfn.AGGREGATE(15,6,(ROW('Vehicle Matching Criteria'!F$31:F$58)-ROW('Vehicle Matching Criteria'!$B$31)+1)/('Vehicle Matching Criteria'!F$31:F$58&lt;&gt;""),ROWS('Vehicle Matching Criteria'!G$31:G41))),"")</f>
        <v/>
      </c>
      <c r="N12" s="1" t="str">
        <f>IFERROR(INDEX('Vehicle Matching Criteria'!G$31:G$58,_xlfn.AGGREGATE(15,6,(ROW('Vehicle Matching Criteria'!G$31:G$58)-ROW('Vehicle Matching Criteria'!$B$31)+1)/('Vehicle Matching Criteria'!G$31:G$58&lt;&gt;""),ROWS('Vehicle Matching Criteria'!H$31:H41))),"")</f>
        <v/>
      </c>
      <c r="O12" s="1" t="str">
        <f>IFERROR(INDEX('Vehicle Matching Criteria'!H$31:H$58,_xlfn.AGGREGATE(15,6,(ROW('Vehicle Matching Criteria'!H$31:H$58)-ROW('Vehicle Matching Criteria'!$B$31)+1)/('Vehicle Matching Criteria'!H$31:H$58&lt;&gt;""),ROWS('Vehicle Matching Criteria'!I$31:I41))),"")</f>
        <v/>
      </c>
      <c r="P12" s="1" t="str">
        <f>IFERROR(INDEX('Vehicle Matching Criteria'!I$31:I$58,_xlfn.AGGREGATE(15,6,(ROW('Vehicle Matching Criteria'!I$31:I$58)-ROW('Vehicle Matching Criteria'!$B$31)+1)/('Vehicle Matching Criteria'!I$31:I$58&lt;&gt;""),ROWS('Vehicle Matching Criteria'!J$31:J41))),"")</f>
        <v/>
      </c>
      <c r="Q12" s="1" t="str">
        <f>IFERROR(INDEX('Vehicle Matching Criteria'!J$31:J$58,_xlfn.AGGREGATE(15,6,(ROW('Vehicle Matching Criteria'!J$31:J$58)-ROW('Vehicle Matching Criteria'!$B$31)+1)/('Vehicle Matching Criteria'!J$31:J$58&lt;&gt;""),ROWS('Vehicle Matching Criteria'!K$31:K41))),"")</f>
        <v/>
      </c>
      <c r="R12" s="1" t="str">
        <f>IFERROR(INDEX('Vehicle Matching Criteria'!K$31:K$58,_xlfn.AGGREGATE(15,6,(ROW('Vehicle Matching Criteria'!K$31:K$58)-ROW('Vehicle Matching Criteria'!$B$31)+1)/('Vehicle Matching Criteria'!K$31:K$58&lt;&gt;""),ROWS('Vehicle Matching Criteria'!L$31:L41))),"")</f>
        <v/>
      </c>
      <c r="S12" s="1"/>
      <c r="T12" s="1"/>
      <c r="U12" s="1"/>
      <c r="V12" s="1"/>
      <c r="W12" s="1"/>
      <c r="X12" s="1"/>
      <c r="Y12" s="1"/>
      <c r="Z12" s="1"/>
      <c r="AA12" s="1"/>
    </row>
    <row r="13" spans="1:27" x14ac:dyDescent="0.25">
      <c r="A13" s="1" t="str">
        <f>IFERROR(INDEX(B$2:B$49,_xlfn.AGGREGATE(15,6,(ROW(B$2:B$50)-ROW($B$2)+1)/(B$2:B$50&lt;&gt;""),ROWS(B$2:B13))),"")</f>
        <v/>
      </c>
      <c r="B13" s="1" t="str">
        <f t="shared" si="2"/>
        <v/>
      </c>
      <c r="C13" s="1" t="str">
        <f>IFERROR(INDEX(F$2:F$49,_xlfn.AGGREGATE(15,6,(ROW(F$2:F$50)-ROW($F$2)+1)/(F$2:F$50&lt;&gt;""),ROWS(F$2:F13))),"")</f>
        <v/>
      </c>
      <c r="F13" s="1" t="str">
        <f t="shared" si="3"/>
        <v/>
      </c>
      <c r="G13" s="1" t="str">
        <f>INDEX(I13:$R$14,2,MATCH(References!$V$2,References!$I$2:$R$2,0))</f>
        <v/>
      </c>
      <c r="I13" s="1" t="str">
        <f>IFERROR(INDEX('Vehicle Matching Criteria'!B$31:B$58,_xlfn.AGGREGATE(15,6,(ROW('Vehicle Matching Criteria'!B$31:B$58)-ROW('Vehicle Matching Criteria'!$B$31)+1)/('Vehicle Matching Criteria'!B$31:B$58&lt;&gt;""),ROWS('Vehicle Matching Criteria'!C$31:C42))),"")</f>
        <v/>
      </c>
      <c r="J13" s="1" t="str">
        <f>IFERROR(INDEX('Vehicle Matching Criteria'!C$31:C$58,_xlfn.AGGREGATE(15,6,(ROW('Vehicle Matching Criteria'!C$31:C$58)-ROW('Vehicle Matching Criteria'!$B$31)+1)/('Vehicle Matching Criteria'!C$31:C$58&lt;&gt;""),ROWS('Vehicle Matching Criteria'!D$31:D42))),"")</f>
        <v/>
      </c>
      <c r="K13" s="1" t="str">
        <f>IFERROR(INDEX('Vehicle Matching Criteria'!D$31:D$58,_xlfn.AGGREGATE(15,6,(ROW('Vehicle Matching Criteria'!D$31:D$58)-ROW('Vehicle Matching Criteria'!$B$31)+1)/('Vehicle Matching Criteria'!D$31:D$58&lt;&gt;""),ROWS('Vehicle Matching Criteria'!E$31:E42))),"")</f>
        <v/>
      </c>
      <c r="L13" s="1" t="str">
        <f>IFERROR(INDEX('Vehicle Matching Criteria'!E$31:E$58,_xlfn.AGGREGATE(15,6,(ROW('Vehicle Matching Criteria'!E$31:E$58)-ROW('Vehicle Matching Criteria'!$B$31)+1)/('Vehicle Matching Criteria'!E$31:E$58&lt;&gt;""),ROWS('Vehicle Matching Criteria'!F$31:F42))),"")</f>
        <v/>
      </c>
      <c r="M13" s="1" t="str">
        <f>IFERROR(INDEX('Vehicle Matching Criteria'!F$31:F$58,_xlfn.AGGREGATE(15,6,(ROW('Vehicle Matching Criteria'!F$31:F$58)-ROW('Vehicle Matching Criteria'!$B$31)+1)/('Vehicle Matching Criteria'!F$31:F$58&lt;&gt;""),ROWS('Vehicle Matching Criteria'!G$31:G42))),"")</f>
        <v/>
      </c>
      <c r="N13" s="1" t="str">
        <f>IFERROR(INDEX('Vehicle Matching Criteria'!G$31:G$58,_xlfn.AGGREGATE(15,6,(ROW('Vehicle Matching Criteria'!G$31:G$58)-ROW('Vehicle Matching Criteria'!$B$31)+1)/('Vehicle Matching Criteria'!G$31:G$58&lt;&gt;""),ROWS('Vehicle Matching Criteria'!H$31:H42))),"")</f>
        <v/>
      </c>
      <c r="O13" s="1" t="str">
        <f>IFERROR(INDEX('Vehicle Matching Criteria'!H$31:H$58,_xlfn.AGGREGATE(15,6,(ROW('Vehicle Matching Criteria'!H$31:H$58)-ROW('Vehicle Matching Criteria'!$B$31)+1)/('Vehicle Matching Criteria'!H$31:H$58&lt;&gt;""),ROWS('Vehicle Matching Criteria'!I$31:I42))),"")</f>
        <v/>
      </c>
      <c r="P13" s="1" t="str">
        <f>IFERROR(INDEX('Vehicle Matching Criteria'!I$31:I$58,_xlfn.AGGREGATE(15,6,(ROW('Vehicle Matching Criteria'!I$31:I$58)-ROW('Vehicle Matching Criteria'!$B$31)+1)/('Vehicle Matching Criteria'!I$31:I$58&lt;&gt;""),ROWS('Vehicle Matching Criteria'!J$31:J42))),"")</f>
        <v/>
      </c>
      <c r="Q13" s="1" t="str">
        <f>IFERROR(INDEX('Vehicle Matching Criteria'!J$31:J$58,_xlfn.AGGREGATE(15,6,(ROW('Vehicle Matching Criteria'!J$31:J$58)-ROW('Vehicle Matching Criteria'!$B$31)+1)/('Vehicle Matching Criteria'!J$31:J$58&lt;&gt;""),ROWS('Vehicle Matching Criteria'!K$31:K42))),"")</f>
        <v/>
      </c>
      <c r="R13" s="1" t="str">
        <f>IFERROR(INDEX('Vehicle Matching Criteria'!K$31:K$58,_xlfn.AGGREGATE(15,6,(ROW('Vehicle Matching Criteria'!K$31:K$58)-ROW('Vehicle Matching Criteria'!$B$31)+1)/('Vehicle Matching Criteria'!K$31:K$58&lt;&gt;""),ROWS('Vehicle Matching Criteria'!L$31:L42))),"")</f>
        <v/>
      </c>
      <c r="S13" s="1"/>
      <c r="T13" s="1"/>
      <c r="U13" s="1"/>
      <c r="V13" s="1"/>
      <c r="W13" s="1"/>
      <c r="X13" s="1"/>
      <c r="Y13" s="1"/>
      <c r="Z13" s="1"/>
      <c r="AA13" s="1"/>
    </row>
    <row r="14" spans="1:27" x14ac:dyDescent="0.25">
      <c r="A14" s="1" t="str">
        <f>IFERROR(INDEX(B$2:B$49,_xlfn.AGGREGATE(15,6,(ROW(B$2:B$50)-ROW($B$2)+1)/(B$2:B$50&lt;&gt;""),ROWS(B$2:B14))),"")</f>
        <v/>
      </c>
      <c r="B14" s="1" t="str">
        <f t="shared" si="2"/>
        <v/>
      </c>
      <c r="C14" s="1" t="str">
        <f>IFERROR(INDEX(F$2:F$49,_xlfn.AGGREGATE(15,6,(ROW(F$2:F$50)-ROW($F$2)+1)/(F$2:F$50&lt;&gt;""),ROWS(F$2:F14))),"")</f>
        <v/>
      </c>
      <c r="F14" s="1" t="str">
        <f t="shared" si="3"/>
        <v/>
      </c>
      <c r="G14" s="1"/>
      <c r="I14" s="1" t="str">
        <f>IFERROR(INDEX('Vehicle Matching Criteria'!B$31:B$58,_xlfn.AGGREGATE(15,6,(ROW('Vehicle Matching Criteria'!B$31:B$58)-ROW('Vehicle Matching Criteria'!$B$31)+1)/('Vehicle Matching Criteria'!B$31:B$58&lt;&gt;""),ROWS('Vehicle Matching Criteria'!C$31:C43))),"")</f>
        <v/>
      </c>
      <c r="J14" s="1" t="str">
        <f>IFERROR(INDEX('Vehicle Matching Criteria'!C$31:C$58,_xlfn.AGGREGATE(15,6,(ROW('Vehicle Matching Criteria'!C$31:C$58)-ROW('Vehicle Matching Criteria'!$B$31)+1)/('Vehicle Matching Criteria'!C$31:C$58&lt;&gt;""),ROWS('Vehicle Matching Criteria'!D$31:D43))),"")</f>
        <v/>
      </c>
      <c r="K14" s="1" t="str">
        <f>IFERROR(INDEX('Vehicle Matching Criteria'!D$31:D$58,_xlfn.AGGREGATE(15,6,(ROW('Vehicle Matching Criteria'!D$31:D$58)-ROW('Vehicle Matching Criteria'!$B$31)+1)/('Vehicle Matching Criteria'!D$31:D$58&lt;&gt;""),ROWS('Vehicle Matching Criteria'!E$31:E43))),"")</f>
        <v/>
      </c>
      <c r="L14" s="1" t="str">
        <f>IFERROR(INDEX('Vehicle Matching Criteria'!E$31:E$58,_xlfn.AGGREGATE(15,6,(ROW('Vehicle Matching Criteria'!E$31:E$58)-ROW('Vehicle Matching Criteria'!$B$31)+1)/('Vehicle Matching Criteria'!E$31:E$58&lt;&gt;""),ROWS('Vehicle Matching Criteria'!F$31:F43))),"")</f>
        <v/>
      </c>
      <c r="M14" s="1" t="str">
        <f>IFERROR(INDEX('Vehicle Matching Criteria'!F$31:F$58,_xlfn.AGGREGATE(15,6,(ROW('Vehicle Matching Criteria'!F$31:F$58)-ROW('Vehicle Matching Criteria'!$B$31)+1)/('Vehicle Matching Criteria'!F$31:F$58&lt;&gt;""),ROWS('Vehicle Matching Criteria'!G$31:G43))),"")</f>
        <v/>
      </c>
      <c r="N14" s="1" t="str">
        <f>IFERROR(INDEX('Vehicle Matching Criteria'!G$31:G$58,_xlfn.AGGREGATE(15,6,(ROW('Vehicle Matching Criteria'!G$31:G$58)-ROW('Vehicle Matching Criteria'!$B$31)+1)/('Vehicle Matching Criteria'!G$31:G$58&lt;&gt;""),ROWS('Vehicle Matching Criteria'!H$31:H43))),"")</f>
        <v/>
      </c>
      <c r="O14" s="1" t="str">
        <f>IFERROR(INDEX('Vehicle Matching Criteria'!H$31:H$58,_xlfn.AGGREGATE(15,6,(ROW('Vehicle Matching Criteria'!H$31:H$58)-ROW('Vehicle Matching Criteria'!$B$31)+1)/('Vehicle Matching Criteria'!H$31:H$58&lt;&gt;""),ROWS('Vehicle Matching Criteria'!I$31:I43))),"")</f>
        <v/>
      </c>
      <c r="P14" s="1" t="str">
        <f>IFERROR(INDEX('Vehicle Matching Criteria'!I$31:I$58,_xlfn.AGGREGATE(15,6,(ROW('Vehicle Matching Criteria'!I$31:I$58)-ROW('Vehicle Matching Criteria'!$B$31)+1)/('Vehicle Matching Criteria'!I$31:I$58&lt;&gt;""),ROWS('Vehicle Matching Criteria'!J$31:J43))),"")</f>
        <v/>
      </c>
      <c r="Q14" s="1" t="str">
        <f>IFERROR(INDEX('Vehicle Matching Criteria'!J$31:J$58,_xlfn.AGGREGATE(15,6,(ROW('Vehicle Matching Criteria'!J$31:J$58)-ROW('Vehicle Matching Criteria'!$B$31)+1)/('Vehicle Matching Criteria'!J$31:J$58&lt;&gt;""),ROWS('Vehicle Matching Criteria'!K$31:K43))),"")</f>
        <v/>
      </c>
      <c r="R14" s="1" t="str">
        <f>IFERROR(INDEX('Vehicle Matching Criteria'!K$31:K$58,_xlfn.AGGREGATE(15,6,(ROW('Vehicle Matching Criteria'!K$31:K$58)-ROW('Vehicle Matching Criteria'!$B$31)+1)/('Vehicle Matching Criteria'!K$31:K$58&lt;&gt;""),ROWS('Vehicle Matching Criteria'!L$31:L43))),"")</f>
        <v/>
      </c>
      <c r="S14" s="1"/>
      <c r="T14" s="1"/>
      <c r="U14" s="1"/>
      <c r="V14" s="1"/>
      <c r="W14" s="1"/>
      <c r="X14" s="1"/>
      <c r="Y14" s="1"/>
      <c r="Z14" s="1"/>
      <c r="AA14" s="1"/>
    </row>
    <row r="15" spans="1:27" x14ac:dyDescent="0.25">
      <c r="A15" s="1" t="str">
        <f>IFERROR(INDEX(B$2:B$49,_xlfn.AGGREGATE(15,6,(ROW(B$2:B$50)-ROW($B$2)+1)/(B$2:B$50&lt;&gt;""),ROWS(B$2:B15))),"")</f>
        <v/>
      </c>
      <c r="B15" s="1" t="str">
        <f t="shared" si="2"/>
        <v/>
      </c>
      <c r="C15" s="1" t="str">
        <f>IFERROR(INDEX(F$2:F$49,_xlfn.AGGREGATE(15,6,(ROW(F$2:F$50)-ROW($F$2)+1)/(F$2:F$50&lt;&gt;""),ROWS(F$2:F15))),"")</f>
        <v/>
      </c>
      <c r="F15" s="1" t="str">
        <f t="shared" si="3"/>
        <v/>
      </c>
      <c r="I15" s="1" t="str">
        <f>IFERROR(INDEX('Vehicle Matching Criteria'!B$31:B$58,_xlfn.AGGREGATE(15,6,(ROW('Vehicle Matching Criteria'!B$31:B$58)-ROW('Vehicle Matching Criteria'!$B$31)+1)/('Vehicle Matching Criteria'!B$31:B$58&lt;&gt;""),ROWS('Vehicle Matching Criteria'!C$31:C44))),"")</f>
        <v/>
      </c>
      <c r="J15" s="1" t="str">
        <f>IFERROR(INDEX('Vehicle Matching Criteria'!C$31:C$58,_xlfn.AGGREGATE(15,6,(ROW('Vehicle Matching Criteria'!C$31:C$58)-ROW('Vehicle Matching Criteria'!$B$31)+1)/('Vehicle Matching Criteria'!C$31:C$58&lt;&gt;""),ROWS('Vehicle Matching Criteria'!D$31:D44))),"")</f>
        <v/>
      </c>
      <c r="K15" s="1" t="str">
        <f>IFERROR(INDEX('Vehicle Matching Criteria'!D$31:D$58,_xlfn.AGGREGATE(15,6,(ROW('Vehicle Matching Criteria'!D$31:D$58)-ROW('Vehicle Matching Criteria'!$B$31)+1)/('Vehicle Matching Criteria'!D$31:D$58&lt;&gt;""),ROWS('Vehicle Matching Criteria'!E$31:E44))),"")</f>
        <v/>
      </c>
      <c r="L15" s="1" t="str">
        <f>IFERROR(INDEX('Vehicle Matching Criteria'!E$31:E$58,_xlfn.AGGREGATE(15,6,(ROW('Vehicle Matching Criteria'!E$31:E$58)-ROW('Vehicle Matching Criteria'!$B$31)+1)/('Vehicle Matching Criteria'!E$31:E$58&lt;&gt;""),ROWS('Vehicle Matching Criteria'!F$31:F44))),"")</f>
        <v/>
      </c>
      <c r="M15" s="1" t="str">
        <f>IFERROR(INDEX('Vehicle Matching Criteria'!F$31:F$58,_xlfn.AGGREGATE(15,6,(ROW('Vehicle Matching Criteria'!F$31:F$58)-ROW('Vehicle Matching Criteria'!$B$31)+1)/('Vehicle Matching Criteria'!F$31:F$58&lt;&gt;""),ROWS('Vehicle Matching Criteria'!G$31:G44))),"")</f>
        <v/>
      </c>
      <c r="N15" s="1" t="str">
        <f>IFERROR(INDEX('Vehicle Matching Criteria'!G$31:G$58,_xlfn.AGGREGATE(15,6,(ROW('Vehicle Matching Criteria'!G$31:G$58)-ROW('Vehicle Matching Criteria'!$B$31)+1)/('Vehicle Matching Criteria'!G$31:G$58&lt;&gt;""),ROWS('Vehicle Matching Criteria'!H$31:H44))),"")</f>
        <v/>
      </c>
      <c r="O15" s="1" t="str">
        <f>IFERROR(INDEX('Vehicle Matching Criteria'!H$31:H$58,_xlfn.AGGREGATE(15,6,(ROW('Vehicle Matching Criteria'!H$31:H$58)-ROW('Vehicle Matching Criteria'!$B$31)+1)/('Vehicle Matching Criteria'!H$31:H$58&lt;&gt;""),ROWS('Vehicle Matching Criteria'!I$31:I44))),"")</f>
        <v/>
      </c>
      <c r="P15" s="1" t="str">
        <f>IFERROR(INDEX('Vehicle Matching Criteria'!I$31:I$58,_xlfn.AGGREGATE(15,6,(ROW('Vehicle Matching Criteria'!I$31:I$58)-ROW('Vehicle Matching Criteria'!$B$31)+1)/('Vehicle Matching Criteria'!I$31:I$58&lt;&gt;""),ROWS('Vehicle Matching Criteria'!J$31:J44))),"")</f>
        <v/>
      </c>
      <c r="Q15" s="1" t="str">
        <f>IFERROR(INDEX('Vehicle Matching Criteria'!J$31:J$58,_xlfn.AGGREGATE(15,6,(ROW('Vehicle Matching Criteria'!J$31:J$58)-ROW('Vehicle Matching Criteria'!$B$31)+1)/('Vehicle Matching Criteria'!J$31:J$58&lt;&gt;""),ROWS('Vehicle Matching Criteria'!K$31:K44))),"")</f>
        <v/>
      </c>
      <c r="R15" s="1" t="str">
        <f>IFERROR(INDEX('Vehicle Matching Criteria'!K$31:K$58,_xlfn.AGGREGATE(15,6,(ROW('Vehicle Matching Criteria'!K$31:K$58)-ROW('Vehicle Matching Criteria'!$B$31)+1)/('Vehicle Matching Criteria'!K$31:K$58&lt;&gt;""),ROWS('Vehicle Matching Criteria'!L$31:L44))),"")</f>
        <v/>
      </c>
      <c r="S15" s="1"/>
      <c r="T15" s="1"/>
      <c r="U15" s="1"/>
      <c r="V15" s="1"/>
      <c r="W15" s="1"/>
      <c r="X15" s="1"/>
      <c r="Y15" s="1"/>
      <c r="Z15" s="1"/>
      <c r="AA15" s="1"/>
    </row>
    <row r="16" spans="1:27" x14ac:dyDescent="0.25">
      <c r="A16" s="1" t="str">
        <f>IFERROR(INDEX(B$2:B$49,_xlfn.AGGREGATE(15,6,(ROW(B$2:B$50)-ROW($B$2)+1)/(B$2:B$50&lt;&gt;""),ROWS(B$2:B16))),"")</f>
        <v/>
      </c>
      <c r="B16" s="1" t="str">
        <f t="shared" si="2"/>
        <v/>
      </c>
      <c r="C16" s="1" t="str">
        <f>IFERROR(INDEX(F$2:F$49,_xlfn.AGGREGATE(15,6,(ROW(F$2:F$50)-ROW($F$2)+1)/(F$2:F$50&lt;&gt;""),ROWS(F$2:F16))),"")</f>
        <v/>
      </c>
      <c r="F16" s="1" t="str">
        <f>IF(ISBLANK(D15),"",D15)</f>
        <v/>
      </c>
      <c r="I16" s="1" t="str">
        <f>IFERROR(INDEX('Vehicle Matching Criteria'!B$31:B$58,_xlfn.AGGREGATE(15,6,(ROW('Vehicle Matching Criteria'!B$31:B$58)-ROW('Vehicle Matching Criteria'!$B$31)+1)/('Vehicle Matching Criteria'!B$31:B$58&lt;&gt;""),ROWS('Vehicle Matching Criteria'!C$31:C45))),"")</f>
        <v/>
      </c>
      <c r="J16" s="1" t="str">
        <f>IFERROR(INDEX('Vehicle Matching Criteria'!C$31:C$58,_xlfn.AGGREGATE(15,6,(ROW('Vehicle Matching Criteria'!C$31:C$58)-ROW('Vehicle Matching Criteria'!$B$31)+1)/('Vehicle Matching Criteria'!C$31:C$58&lt;&gt;""),ROWS('Vehicle Matching Criteria'!D$31:D45))),"")</f>
        <v/>
      </c>
      <c r="K16" s="1" t="str">
        <f>IFERROR(INDEX('Vehicle Matching Criteria'!D$31:D$58,_xlfn.AGGREGATE(15,6,(ROW('Vehicle Matching Criteria'!D$31:D$58)-ROW('Vehicle Matching Criteria'!$B$31)+1)/('Vehicle Matching Criteria'!D$31:D$58&lt;&gt;""),ROWS('Vehicle Matching Criteria'!E$31:E45))),"")</f>
        <v/>
      </c>
      <c r="L16" s="1" t="str">
        <f>IFERROR(INDEX('Vehicle Matching Criteria'!E$31:E$58,_xlfn.AGGREGATE(15,6,(ROW('Vehicle Matching Criteria'!E$31:E$58)-ROW('Vehicle Matching Criteria'!$B$31)+1)/('Vehicle Matching Criteria'!E$31:E$58&lt;&gt;""),ROWS('Vehicle Matching Criteria'!F$31:F45))),"")</f>
        <v/>
      </c>
      <c r="M16" s="1" t="str">
        <f>IFERROR(INDEX('Vehicle Matching Criteria'!F$31:F$58,_xlfn.AGGREGATE(15,6,(ROW('Vehicle Matching Criteria'!F$31:F$58)-ROW('Vehicle Matching Criteria'!$B$31)+1)/('Vehicle Matching Criteria'!F$31:F$58&lt;&gt;""),ROWS('Vehicle Matching Criteria'!G$31:G45))),"")</f>
        <v/>
      </c>
      <c r="N16" s="1" t="str">
        <f>IFERROR(INDEX('Vehicle Matching Criteria'!G$31:G$58,_xlfn.AGGREGATE(15,6,(ROW('Vehicle Matching Criteria'!G$31:G$58)-ROW('Vehicle Matching Criteria'!$B$31)+1)/('Vehicle Matching Criteria'!G$31:G$58&lt;&gt;""),ROWS('Vehicle Matching Criteria'!H$31:H45))),"")</f>
        <v/>
      </c>
      <c r="O16" s="1" t="str">
        <f>IFERROR(INDEX('Vehicle Matching Criteria'!H$31:H$58,_xlfn.AGGREGATE(15,6,(ROW('Vehicle Matching Criteria'!H$31:H$58)-ROW('Vehicle Matching Criteria'!$B$31)+1)/('Vehicle Matching Criteria'!H$31:H$58&lt;&gt;""),ROWS('Vehicle Matching Criteria'!I$31:I45))),"")</f>
        <v/>
      </c>
      <c r="P16" s="1" t="str">
        <f>IFERROR(INDEX('Vehicle Matching Criteria'!I$31:I$58,_xlfn.AGGREGATE(15,6,(ROW('Vehicle Matching Criteria'!I$31:I$58)-ROW('Vehicle Matching Criteria'!$B$31)+1)/('Vehicle Matching Criteria'!I$31:I$58&lt;&gt;""),ROWS('Vehicle Matching Criteria'!J$31:J45))),"")</f>
        <v/>
      </c>
      <c r="Q16" s="1" t="str">
        <f>IFERROR(INDEX('Vehicle Matching Criteria'!J$31:J$58,_xlfn.AGGREGATE(15,6,(ROW('Vehicle Matching Criteria'!J$31:J$58)-ROW('Vehicle Matching Criteria'!$B$31)+1)/('Vehicle Matching Criteria'!J$31:J$58&lt;&gt;""),ROWS('Vehicle Matching Criteria'!K$31:K45))),"")</f>
        <v/>
      </c>
      <c r="R16" s="1" t="str">
        <f>IFERROR(INDEX('Vehicle Matching Criteria'!K$31:K$58,_xlfn.AGGREGATE(15,6,(ROW('Vehicle Matching Criteria'!K$31:K$58)-ROW('Vehicle Matching Criteria'!$B$31)+1)/('Vehicle Matching Criteria'!K$31:K$58&lt;&gt;""),ROWS('Vehicle Matching Criteria'!L$31:L45))),"")</f>
        <v/>
      </c>
      <c r="S16" s="1"/>
      <c r="T16" s="1"/>
      <c r="U16" s="1"/>
      <c r="V16" s="1"/>
      <c r="W16" s="1"/>
      <c r="X16" s="1"/>
      <c r="Y16" s="1"/>
      <c r="Z16" s="1"/>
      <c r="AA16" s="1"/>
    </row>
    <row r="17" spans="1:27" x14ac:dyDescent="0.25">
      <c r="A17" s="1" t="str">
        <f>IFERROR(INDEX(B$2:B$49,_xlfn.AGGREGATE(15,6,(ROW(B$2:B$50)-ROW($B$2)+1)/(B$2:B$50&lt;&gt;""),ROWS(B$2:B17))),"")</f>
        <v/>
      </c>
      <c r="B17" s="1" t="str">
        <f t="shared" si="2"/>
        <v/>
      </c>
      <c r="C17" s="1" t="str">
        <f>IFERROR(INDEX(F$2:F$49,_xlfn.AGGREGATE(15,6,(ROW(F$2:F$50)-ROW($F$2)+1)/(F$2:F$50&lt;&gt;""),ROWS(F$2:F17))),"")</f>
        <v/>
      </c>
      <c r="F17" s="1" t="str">
        <f>IF(ISBLANK(D16),"",D16)</f>
        <v/>
      </c>
      <c r="I17" s="1" t="str">
        <f>IFERROR(INDEX('Vehicle Matching Criteria'!B$31:B$58,_xlfn.AGGREGATE(15,6,(ROW('Vehicle Matching Criteria'!B$31:B$58)-ROW('Vehicle Matching Criteria'!$B$31)+1)/('Vehicle Matching Criteria'!B$31:B$58&lt;&gt;""),ROWS('Vehicle Matching Criteria'!C$31:C46))),"")</f>
        <v/>
      </c>
      <c r="J17" s="1" t="str">
        <f>IFERROR(INDEX('Vehicle Matching Criteria'!C$31:C$58,_xlfn.AGGREGATE(15,6,(ROW('Vehicle Matching Criteria'!C$31:C$58)-ROW('Vehicle Matching Criteria'!$B$31)+1)/('Vehicle Matching Criteria'!C$31:C$58&lt;&gt;""),ROWS('Vehicle Matching Criteria'!D$31:D46))),"")</f>
        <v/>
      </c>
      <c r="K17" s="1" t="str">
        <f>IFERROR(INDEX('Vehicle Matching Criteria'!D$31:D$58,_xlfn.AGGREGATE(15,6,(ROW('Vehicle Matching Criteria'!D$31:D$58)-ROW('Vehicle Matching Criteria'!$B$31)+1)/('Vehicle Matching Criteria'!D$31:D$58&lt;&gt;""),ROWS('Vehicle Matching Criteria'!E$31:E46))),"")</f>
        <v/>
      </c>
      <c r="L17" s="1" t="str">
        <f>IFERROR(INDEX('Vehicle Matching Criteria'!E$31:E$58,_xlfn.AGGREGATE(15,6,(ROW('Vehicle Matching Criteria'!E$31:E$58)-ROW('Vehicle Matching Criteria'!$B$31)+1)/('Vehicle Matching Criteria'!E$31:E$58&lt;&gt;""),ROWS('Vehicle Matching Criteria'!F$31:F46))),"")</f>
        <v/>
      </c>
      <c r="M17" s="1" t="str">
        <f>IFERROR(INDEX('Vehicle Matching Criteria'!F$31:F$58,_xlfn.AGGREGATE(15,6,(ROW('Vehicle Matching Criteria'!F$31:F$58)-ROW('Vehicle Matching Criteria'!$B$31)+1)/('Vehicle Matching Criteria'!F$31:F$58&lt;&gt;""),ROWS('Vehicle Matching Criteria'!G$31:G46))),"")</f>
        <v/>
      </c>
      <c r="N17" s="1" t="str">
        <f>IFERROR(INDEX('Vehicle Matching Criteria'!G$31:G$58,_xlfn.AGGREGATE(15,6,(ROW('Vehicle Matching Criteria'!G$31:G$58)-ROW('Vehicle Matching Criteria'!$B$31)+1)/('Vehicle Matching Criteria'!G$31:G$58&lt;&gt;""),ROWS('Vehicle Matching Criteria'!H$31:H46))),"")</f>
        <v/>
      </c>
      <c r="O17" s="1" t="str">
        <f>IFERROR(INDEX('Vehicle Matching Criteria'!H$31:H$58,_xlfn.AGGREGATE(15,6,(ROW('Vehicle Matching Criteria'!H$31:H$58)-ROW('Vehicle Matching Criteria'!$B$31)+1)/('Vehicle Matching Criteria'!H$31:H$58&lt;&gt;""),ROWS('Vehicle Matching Criteria'!I$31:I46))),"")</f>
        <v/>
      </c>
      <c r="P17" s="1" t="str">
        <f>IFERROR(INDEX('Vehicle Matching Criteria'!I$31:I$58,_xlfn.AGGREGATE(15,6,(ROW('Vehicle Matching Criteria'!I$31:I$58)-ROW('Vehicle Matching Criteria'!$B$31)+1)/('Vehicle Matching Criteria'!I$31:I$58&lt;&gt;""),ROWS('Vehicle Matching Criteria'!J$31:J46))),"")</f>
        <v/>
      </c>
      <c r="Q17" s="1" t="str">
        <f>IFERROR(INDEX('Vehicle Matching Criteria'!J$31:J$58,_xlfn.AGGREGATE(15,6,(ROW('Vehicle Matching Criteria'!J$31:J$58)-ROW('Vehicle Matching Criteria'!$B$31)+1)/('Vehicle Matching Criteria'!J$31:J$58&lt;&gt;""),ROWS('Vehicle Matching Criteria'!K$31:K46))),"")</f>
        <v/>
      </c>
      <c r="R17" s="1" t="str">
        <f>IFERROR(INDEX('Vehicle Matching Criteria'!K$31:K$58,_xlfn.AGGREGATE(15,6,(ROW('Vehicle Matching Criteria'!K$31:K$58)-ROW('Vehicle Matching Criteria'!$B$31)+1)/('Vehicle Matching Criteria'!K$31:K$58&lt;&gt;""),ROWS('Vehicle Matching Criteria'!L$31:L46))),"")</f>
        <v/>
      </c>
      <c r="S17" s="1"/>
      <c r="T17" s="1"/>
      <c r="U17" s="1"/>
      <c r="V17" s="1"/>
      <c r="W17" s="1"/>
      <c r="X17" s="1"/>
      <c r="Y17" s="1"/>
      <c r="Z17" s="1"/>
      <c r="AA17" s="1"/>
    </row>
    <row r="18" spans="1:27" x14ac:dyDescent="0.25">
      <c r="A18" s="1" t="str">
        <f>IFERROR(INDEX(B$2:B$49,_xlfn.AGGREGATE(15,6,(ROW(B$2:B$50)-ROW($B$2)+1)/(B$2:B$50&lt;&gt;""),ROWS(B$2:B18))),"")</f>
        <v/>
      </c>
      <c r="B18" s="1" t="str">
        <f t="shared" si="2"/>
        <v/>
      </c>
      <c r="C18" s="1" t="str">
        <f>IFERROR(INDEX(F$2:F$49,_xlfn.AGGREGATE(15,6,(ROW(F$2:F$50)-ROW($F$2)+1)/(F$2:F$50&lt;&gt;""),ROWS(F$2:F18))),"")</f>
        <v/>
      </c>
      <c r="F18" s="1" t="str">
        <f>IF(ISBLANK(D17),"",D17)</f>
        <v/>
      </c>
      <c r="I18" s="1" t="str">
        <f>IFERROR(INDEX('Vehicle Matching Criteria'!B$31:B$58,_xlfn.AGGREGATE(15,6,(ROW('Vehicle Matching Criteria'!B$31:B$58)-ROW('Vehicle Matching Criteria'!$B$31)+1)/('Vehicle Matching Criteria'!B$31:B$58&lt;&gt;""),ROWS('Vehicle Matching Criteria'!C$31:C47))),"")</f>
        <v/>
      </c>
      <c r="J18" s="1" t="str">
        <f>IFERROR(INDEX('Vehicle Matching Criteria'!C$31:C$58,_xlfn.AGGREGATE(15,6,(ROW('Vehicle Matching Criteria'!C$31:C$58)-ROW('Vehicle Matching Criteria'!$B$31)+1)/('Vehicle Matching Criteria'!C$31:C$58&lt;&gt;""),ROWS('Vehicle Matching Criteria'!D$31:D47))),"")</f>
        <v/>
      </c>
      <c r="K18" s="1" t="str">
        <f>IFERROR(INDEX('Vehicle Matching Criteria'!D$31:D$58,_xlfn.AGGREGATE(15,6,(ROW('Vehicle Matching Criteria'!D$31:D$58)-ROW('Vehicle Matching Criteria'!$B$31)+1)/('Vehicle Matching Criteria'!D$31:D$58&lt;&gt;""),ROWS('Vehicle Matching Criteria'!E$31:E47))),"")</f>
        <v/>
      </c>
      <c r="L18" s="1" t="str">
        <f>IFERROR(INDEX('Vehicle Matching Criteria'!E$31:E$58,_xlfn.AGGREGATE(15,6,(ROW('Vehicle Matching Criteria'!E$31:E$58)-ROW('Vehicle Matching Criteria'!$B$31)+1)/('Vehicle Matching Criteria'!E$31:E$58&lt;&gt;""),ROWS('Vehicle Matching Criteria'!F$31:F47))),"")</f>
        <v/>
      </c>
      <c r="M18" s="1" t="str">
        <f>IFERROR(INDEX('Vehicle Matching Criteria'!F$31:F$58,_xlfn.AGGREGATE(15,6,(ROW('Vehicle Matching Criteria'!F$31:F$58)-ROW('Vehicle Matching Criteria'!$B$31)+1)/('Vehicle Matching Criteria'!F$31:F$58&lt;&gt;""),ROWS('Vehicle Matching Criteria'!G$31:G47))),"")</f>
        <v/>
      </c>
      <c r="N18" s="1" t="str">
        <f>IFERROR(INDEX('Vehicle Matching Criteria'!G$31:G$58,_xlfn.AGGREGATE(15,6,(ROW('Vehicle Matching Criteria'!G$31:G$58)-ROW('Vehicle Matching Criteria'!$B$31)+1)/('Vehicle Matching Criteria'!G$31:G$58&lt;&gt;""),ROWS('Vehicle Matching Criteria'!H$31:H47))),"")</f>
        <v/>
      </c>
      <c r="O18" s="1" t="str">
        <f>IFERROR(INDEX('Vehicle Matching Criteria'!H$31:H$58,_xlfn.AGGREGATE(15,6,(ROW('Vehicle Matching Criteria'!H$31:H$58)-ROW('Vehicle Matching Criteria'!$B$31)+1)/('Vehicle Matching Criteria'!H$31:H$58&lt;&gt;""),ROWS('Vehicle Matching Criteria'!I$31:I47))),"")</f>
        <v/>
      </c>
      <c r="P18" s="1" t="str">
        <f>IFERROR(INDEX('Vehicle Matching Criteria'!I$31:I$58,_xlfn.AGGREGATE(15,6,(ROW('Vehicle Matching Criteria'!I$31:I$58)-ROW('Vehicle Matching Criteria'!$B$31)+1)/('Vehicle Matching Criteria'!I$31:I$58&lt;&gt;""),ROWS('Vehicle Matching Criteria'!J$31:J47))),"")</f>
        <v/>
      </c>
      <c r="Q18" s="1" t="str">
        <f>IFERROR(INDEX('Vehicle Matching Criteria'!J$31:J$58,_xlfn.AGGREGATE(15,6,(ROW('Vehicle Matching Criteria'!J$31:J$58)-ROW('Vehicle Matching Criteria'!$B$31)+1)/('Vehicle Matching Criteria'!J$31:J$58&lt;&gt;""),ROWS('Vehicle Matching Criteria'!K$31:K47))),"")</f>
        <v/>
      </c>
      <c r="R18" s="1" t="str">
        <f>IFERROR(INDEX('Vehicle Matching Criteria'!K$31:K$58,_xlfn.AGGREGATE(15,6,(ROW('Vehicle Matching Criteria'!K$31:K$58)-ROW('Vehicle Matching Criteria'!$B$31)+1)/('Vehicle Matching Criteria'!K$31:K$58&lt;&gt;""),ROWS('Vehicle Matching Criteria'!L$31:L47))),"")</f>
        <v/>
      </c>
      <c r="S18" s="1"/>
      <c r="T18" s="1"/>
      <c r="U18" s="1"/>
      <c r="V18" s="1"/>
      <c r="W18" s="1"/>
      <c r="X18" s="1"/>
      <c r="Y18" s="1"/>
      <c r="Z18" s="1"/>
      <c r="AA18" s="1"/>
    </row>
    <row r="19" spans="1:27" x14ac:dyDescent="0.25">
      <c r="A19" s="1" t="str">
        <f>IFERROR(INDEX(B$2:B$49,_xlfn.AGGREGATE(15,6,(ROW(B$2:B$50)-ROW($B$2)+1)/(B$2:B$50&lt;&gt;""),ROWS(B$2:B19))),"")</f>
        <v/>
      </c>
      <c r="B19" s="1" t="str">
        <f t="shared" si="2"/>
        <v/>
      </c>
      <c r="C19" s="1" t="str">
        <f>IFERROR(INDEX(F$2:F$49,_xlfn.AGGREGATE(15,6,(ROW(F$2:F$50)-ROW($F$2)+1)/(F$2:F$50&lt;&gt;""),ROWS(F$2:F19))),"")</f>
        <v/>
      </c>
      <c r="F19" s="1" t="str">
        <f>IF(ISBLANK(D18),"",D18)</f>
        <v/>
      </c>
      <c r="I19" s="1" t="str">
        <f>IFERROR(INDEX('Vehicle Matching Criteria'!B$31:B$58,_xlfn.AGGREGATE(15,6,(ROW('Vehicle Matching Criteria'!B$31:B$58)-ROW('Vehicle Matching Criteria'!$B$31)+1)/('Vehicle Matching Criteria'!B$31:B$58&lt;&gt;""),ROWS('Vehicle Matching Criteria'!C$31:C48))),"")</f>
        <v/>
      </c>
      <c r="J19" s="1" t="str">
        <f>IFERROR(INDEX('Vehicle Matching Criteria'!C$31:C$58,_xlfn.AGGREGATE(15,6,(ROW('Vehicle Matching Criteria'!C$31:C$58)-ROW('Vehicle Matching Criteria'!$B$31)+1)/('Vehicle Matching Criteria'!C$31:C$58&lt;&gt;""),ROWS('Vehicle Matching Criteria'!D$31:D48))),"")</f>
        <v/>
      </c>
      <c r="K19" s="1" t="str">
        <f>IFERROR(INDEX('Vehicle Matching Criteria'!D$31:D$58,_xlfn.AGGREGATE(15,6,(ROW('Vehicle Matching Criteria'!D$31:D$58)-ROW('Vehicle Matching Criteria'!$B$31)+1)/('Vehicle Matching Criteria'!D$31:D$58&lt;&gt;""),ROWS('Vehicle Matching Criteria'!E$31:E48))),"")</f>
        <v/>
      </c>
      <c r="L19" s="1" t="str">
        <f>IFERROR(INDEX('Vehicle Matching Criteria'!E$31:E$58,_xlfn.AGGREGATE(15,6,(ROW('Vehicle Matching Criteria'!E$31:E$58)-ROW('Vehicle Matching Criteria'!$B$31)+1)/('Vehicle Matching Criteria'!E$31:E$58&lt;&gt;""),ROWS('Vehicle Matching Criteria'!F$31:F48))),"")</f>
        <v/>
      </c>
      <c r="M19" s="1" t="str">
        <f>IFERROR(INDEX('Vehicle Matching Criteria'!F$31:F$58,_xlfn.AGGREGATE(15,6,(ROW('Vehicle Matching Criteria'!F$31:F$58)-ROW('Vehicle Matching Criteria'!$B$31)+1)/('Vehicle Matching Criteria'!F$31:F$58&lt;&gt;""),ROWS('Vehicle Matching Criteria'!G$31:G48))),"")</f>
        <v/>
      </c>
      <c r="N19" s="1" t="str">
        <f>IFERROR(INDEX('Vehicle Matching Criteria'!G$31:G$58,_xlfn.AGGREGATE(15,6,(ROW('Vehicle Matching Criteria'!G$31:G$58)-ROW('Vehicle Matching Criteria'!$B$31)+1)/('Vehicle Matching Criteria'!G$31:G$58&lt;&gt;""),ROWS('Vehicle Matching Criteria'!H$31:H48))),"")</f>
        <v/>
      </c>
      <c r="O19" s="1" t="str">
        <f>IFERROR(INDEX('Vehicle Matching Criteria'!H$31:H$58,_xlfn.AGGREGATE(15,6,(ROW('Vehicle Matching Criteria'!H$31:H$58)-ROW('Vehicle Matching Criteria'!$B$31)+1)/('Vehicle Matching Criteria'!H$31:H$58&lt;&gt;""),ROWS('Vehicle Matching Criteria'!I$31:I48))),"")</f>
        <v/>
      </c>
      <c r="P19" s="1" t="str">
        <f>IFERROR(INDEX('Vehicle Matching Criteria'!I$31:I$58,_xlfn.AGGREGATE(15,6,(ROW('Vehicle Matching Criteria'!I$31:I$58)-ROW('Vehicle Matching Criteria'!$B$31)+1)/('Vehicle Matching Criteria'!I$31:I$58&lt;&gt;""),ROWS('Vehicle Matching Criteria'!J$31:J48))),"")</f>
        <v/>
      </c>
      <c r="Q19" s="1" t="str">
        <f>IFERROR(INDEX('Vehicle Matching Criteria'!J$31:J$58,_xlfn.AGGREGATE(15,6,(ROW('Vehicle Matching Criteria'!J$31:J$58)-ROW('Vehicle Matching Criteria'!$B$31)+1)/('Vehicle Matching Criteria'!J$31:J$58&lt;&gt;""),ROWS('Vehicle Matching Criteria'!K$31:K48))),"")</f>
        <v/>
      </c>
      <c r="R19" s="1" t="str">
        <f>IFERROR(INDEX('Vehicle Matching Criteria'!K$31:K$58,_xlfn.AGGREGATE(15,6,(ROW('Vehicle Matching Criteria'!K$31:K$58)-ROW('Vehicle Matching Criteria'!$B$31)+1)/('Vehicle Matching Criteria'!K$31:K$58&lt;&gt;""),ROWS('Vehicle Matching Criteria'!L$31:L48))),"")</f>
        <v/>
      </c>
      <c r="S19" s="1"/>
      <c r="T19" s="1"/>
      <c r="U19" s="1"/>
      <c r="V19" s="1"/>
      <c r="W19" s="1"/>
      <c r="X19" s="1"/>
      <c r="Y19" s="1"/>
      <c r="Z19" s="1"/>
      <c r="AA19" s="1"/>
    </row>
    <row r="20" spans="1:27" x14ac:dyDescent="0.25">
      <c r="A20" s="1" t="str">
        <f>IFERROR(INDEX(B$2:B$49,_xlfn.AGGREGATE(15,6,(ROW(B$2:B$50)-ROW($B$2)+1)/(B$2:B$50&lt;&gt;""),ROWS(B$2:B20))),"")</f>
        <v/>
      </c>
      <c r="B20" s="1" t="str">
        <f t="shared" si="2"/>
        <v/>
      </c>
      <c r="C20" s="1" t="str">
        <f>IFERROR(INDEX(F$2:F$49,_xlfn.AGGREGATE(15,6,(ROW(F$2:F$50)-ROW($F$2)+1)/(F$2:F$50&lt;&gt;""),ROWS(F$2:F20))),"")</f>
        <v/>
      </c>
      <c r="E20" s="5" t="s">
        <v>37</v>
      </c>
      <c r="F20" s="1" t="str">
        <f>INDEX('Zip Codes'!$B$1:$AE$1,ROWS('Zip Codes'!B$1:B1))</f>
        <v/>
      </c>
      <c r="I20" s="1" t="str">
        <f>IFERROR(INDEX('Vehicle Matching Criteria'!B$31:B$58,_xlfn.AGGREGATE(15,6,(ROW('Vehicle Matching Criteria'!B$31:B$58)-ROW('Vehicle Matching Criteria'!$B$31)+1)/('Vehicle Matching Criteria'!B$31:B$58&lt;&gt;""),ROWS('Vehicle Matching Criteria'!C$31:C49))),"")</f>
        <v/>
      </c>
      <c r="J20" s="1" t="str">
        <f>IFERROR(INDEX('Vehicle Matching Criteria'!C$31:C$58,_xlfn.AGGREGATE(15,6,(ROW('Vehicle Matching Criteria'!C$31:C$58)-ROW('Vehicle Matching Criteria'!$B$31)+1)/('Vehicle Matching Criteria'!C$31:C$58&lt;&gt;""),ROWS('Vehicle Matching Criteria'!D$31:D49))),"")</f>
        <v/>
      </c>
      <c r="K20" s="1" t="str">
        <f>IFERROR(INDEX('Vehicle Matching Criteria'!D$31:D$58,_xlfn.AGGREGATE(15,6,(ROW('Vehicle Matching Criteria'!D$31:D$58)-ROW('Vehicle Matching Criteria'!$B$31)+1)/('Vehicle Matching Criteria'!D$31:D$58&lt;&gt;""),ROWS('Vehicle Matching Criteria'!E$31:E49))),"")</f>
        <v/>
      </c>
      <c r="L20" s="1" t="str">
        <f>IFERROR(INDEX('Vehicle Matching Criteria'!E$31:E$58,_xlfn.AGGREGATE(15,6,(ROW('Vehicle Matching Criteria'!E$31:E$58)-ROW('Vehicle Matching Criteria'!$B$31)+1)/('Vehicle Matching Criteria'!E$31:E$58&lt;&gt;""),ROWS('Vehicle Matching Criteria'!F$31:F49))),"")</f>
        <v/>
      </c>
      <c r="M20" s="1" t="str">
        <f>IFERROR(INDEX('Vehicle Matching Criteria'!F$31:F$58,_xlfn.AGGREGATE(15,6,(ROW('Vehicle Matching Criteria'!F$31:F$58)-ROW('Vehicle Matching Criteria'!$B$31)+1)/('Vehicle Matching Criteria'!F$31:F$58&lt;&gt;""),ROWS('Vehicle Matching Criteria'!G$31:G49))),"")</f>
        <v/>
      </c>
      <c r="N20" s="1" t="str">
        <f>IFERROR(INDEX('Vehicle Matching Criteria'!G$31:G$58,_xlfn.AGGREGATE(15,6,(ROW('Vehicle Matching Criteria'!G$31:G$58)-ROW('Vehicle Matching Criteria'!$B$31)+1)/('Vehicle Matching Criteria'!G$31:G$58&lt;&gt;""),ROWS('Vehicle Matching Criteria'!H$31:H49))),"")</f>
        <v/>
      </c>
      <c r="O20" s="1" t="str">
        <f>IFERROR(INDEX('Vehicle Matching Criteria'!H$31:H$58,_xlfn.AGGREGATE(15,6,(ROW('Vehicle Matching Criteria'!H$31:H$58)-ROW('Vehicle Matching Criteria'!$B$31)+1)/('Vehicle Matching Criteria'!H$31:H$58&lt;&gt;""),ROWS('Vehicle Matching Criteria'!I$31:I49))),"")</f>
        <v/>
      </c>
      <c r="P20" s="1" t="str">
        <f>IFERROR(INDEX('Vehicle Matching Criteria'!I$31:I$58,_xlfn.AGGREGATE(15,6,(ROW('Vehicle Matching Criteria'!I$31:I$58)-ROW('Vehicle Matching Criteria'!$B$31)+1)/('Vehicle Matching Criteria'!I$31:I$58&lt;&gt;""),ROWS('Vehicle Matching Criteria'!J$31:J49))),"")</f>
        <v/>
      </c>
      <c r="Q20" s="1" t="str">
        <f>IFERROR(INDEX('Vehicle Matching Criteria'!J$31:J$58,_xlfn.AGGREGATE(15,6,(ROW('Vehicle Matching Criteria'!J$31:J$58)-ROW('Vehicle Matching Criteria'!$B$31)+1)/('Vehicle Matching Criteria'!J$31:J$58&lt;&gt;""),ROWS('Vehicle Matching Criteria'!K$31:K49))),"")</f>
        <v/>
      </c>
      <c r="R20" s="1" t="str">
        <f>IFERROR(INDEX('Vehicle Matching Criteria'!K$31:K$58,_xlfn.AGGREGATE(15,6,(ROW('Vehicle Matching Criteria'!K$31:K$58)-ROW('Vehicle Matching Criteria'!$B$31)+1)/('Vehicle Matching Criteria'!K$31:K$58&lt;&gt;""),ROWS('Vehicle Matching Criteria'!L$31:L49))),"")</f>
        <v/>
      </c>
      <c r="S20" s="1"/>
      <c r="T20" s="1"/>
      <c r="U20" s="1"/>
      <c r="V20" s="1"/>
      <c r="W20" s="1"/>
      <c r="X20" s="1"/>
      <c r="Y20" s="1"/>
      <c r="Z20" s="1"/>
      <c r="AA20" s="1"/>
    </row>
    <row r="21" spans="1:27" x14ac:dyDescent="0.25">
      <c r="A21" s="1" t="str">
        <f>IFERROR(INDEX(B$2:B$49,_xlfn.AGGREGATE(15,6,(ROW(B$2:B$50)-ROW($B$2)+1)/(B$2:B$50&lt;&gt;""),ROWS(B$2:B21))),"")</f>
        <v/>
      </c>
      <c r="B21" s="1" t="str">
        <f t="shared" si="2"/>
        <v/>
      </c>
      <c r="C21" s="1" t="str">
        <f>IFERROR(INDEX(F$2:F$49,_xlfn.AGGREGATE(15,6,(ROW(F$2:F$50)-ROW($F$2)+1)/(F$2:F$50&lt;&gt;""),ROWS(F$2:F21))),"")</f>
        <v/>
      </c>
      <c r="F21" s="1" t="str">
        <f>INDEX('Zip Codes'!$B$1:$AE$1,ROWS('Zip Codes'!B$1:B2))</f>
        <v/>
      </c>
      <c r="I21" s="1" t="str">
        <f>IFERROR(INDEX('Vehicle Matching Criteria'!B$31:B$58,_xlfn.AGGREGATE(15,6,(ROW('Vehicle Matching Criteria'!B$31:B$58)-ROW('Vehicle Matching Criteria'!$B$31)+1)/('Vehicle Matching Criteria'!B$31:B$58&lt;&gt;""),ROWS('Vehicle Matching Criteria'!C$31:C50))),"")</f>
        <v/>
      </c>
      <c r="J21" s="1" t="str">
        <f>IFERROR(INDEX('Vehicle Matching Criteria'!C$31:C$58,_xlfn.AGGREGATE(15,6,(ROW('Vehicle Matching Criteria'!C$31:C$58)-ROW('Vehicle Matching Criteria'!$B$31)+1)/('Vehicle Matching Criteria'!C$31:C$58&lt;&gt;""),ROWS('Vehicle Matching Criteria'!D$31:D50))),"")</f>
        <v/>
      </c>
      <c r="K21" s="1" t="str">
        <f>IFERROR(INDEX('Vehicle Matching Criteria'!D$31:D$58,_xlfn.AGGREGATE(15,6,(ROW('Vehicle Matching Criteria'!D$31:D$58)-ROW('Vehicle Matching Criteria'!$B$31)+1)/('Vehicle Matching Criteria'!D$31:D$58&lt;&gt;""),ROWS('Vehicle Matching Criteria'!E$31:E50))),"")</f>
        <v/>
      </c>
      <c r="L21" s="1" t="str">
        <f>IFERROR(INDEX('Vehicle Matching Criteria'!E$31:E$58,_xlfn.AGGREGATE(15,6,(ROW('Vehicle Matching Criteria'!E$31:E$58)-ROW('Vehicle Matching Criteria'!$B$31)+1)/('Vehicle Matching Criteria'!E$31:E$58&lt;&gt;""),ROWS('Vehicle Matching Criteria'!F$31:F50))),"")</f>
        <v/>
      </c>
      <c r="M21" s="1" t="str">
        <f>IFERROR(INDEX('Vehicle Matching Criteria'!F$31:F$58,_xlfn.AGGREGATE(15,6,(ROW('Vehicle Matching Criteria'!F$31:F$58)-ROW('Vehicle Matching Criteria'!$B$31)+1)/('Vehicle Matching Criteria'!F$31:F$58&lt;&gt;""),ROWS('Vehicle Matching Criteria'!G$31:G50))),"")</f>
        <v/>
      </c>
      <c r="N21" s="1" t="str">
        <f>IFERROR(INDEX('Vehicle Matching Criteria'!G$31:G$58,_xlfn.AGGREGATE(15,6,(ROW('Vehicle Matching Criteria'!G$31:G$58)-ROW('Vehicle Matching Criteria'!$B$31)+1)/('Vehicle Matching Criteria'!G$31:G$58&lt;&gt;""),ROWS('Vehicle Matching Criteria'!H$31:H50))),"")</f>
        <v/>
      </c>
      <c r="O21" s="1" t="str">
        <f>IFERROR(INDEX('Vehicle Matching Criteria'!H$31:H$58,_xlfn.AGGREGATE(15,6,(ROW('Vehicle Matching Criteria'!H$31:H$58)-ROW('Vehicle Matching Criteria'!$B$31)+1)/('Vehicle Matching Criteria'!H$31:H$58&lt;&gt;""),ROWS('Vehicle Matching Criteria'!I$31:I50))),"")</f>
        <v/>
      </c>
      <c r="P21" s="1" t="str">
        <f>IFERROR(INDEX('Vehicle Matching Criteria'!I$31:I$58,_xlfn.AGGREGATE(15,6,(ROW('Vehicle Matching Criteria'!I$31:I$58)-ROW('Vehicle Matching Criteria'!$B$31)+1)/('Vehicle Matching Criteria'!I$31:I$58&lt;&gt;""),ROWS('Vehicle Matching Criteria'!J$31:J50))),"")</f>
        <v/>
      </c>
      <c r="Q21" s="1" t="str">
        <f>IFERROR(INDEX('Vehicle Matching Criteria'!J$31:J$58,_xlfn.AGGREGATE(15,6,(ROW('Vehicle Matching Criteria'!J$31:J$58)-ROW('Vehicle Matching Criteria'!$B$31)+1)/('Vehicle Matching Criteria'!J$31:J$58&lt;&gt;""),ROWS('Vehicle Matching Criteria'!K$31:K50))),"")</f>
        <v/>
      </c>
      <c r="R21" s="1" t="str">
        <f>IFERROR(INDEX('Vehicle Matching Criteria'!K$31:K$58,_xlfn.AGGREGATE(15,6,(ROW('Vehicle Matching Criteria'!K$31:K$58)-ROW('Vehicle Matching Criteria'!$B$31)+1)/('Vehicle Matching Criteria'!K$31:K$58&lt;&gt;""),ROWS('Vehicle Matching Criteria'!L$31:L50))),"")</f>
        <v/>
      </c>
      <c r="S21" s="1"/>
      <c r="T21" s="1"/>
      <c r="U21" s="1"/>
      <c r="V21" s="1"/>
      <c r="W21" s="1"/>
      <c r="X21" s="1"/>
      <c r="Y21" s="1"/>
      <c r="Z21" s="1"/>
      <c r="AA21" s="1"/>
    </row>
    <row r="22" spans="1:27" x14ac:dyDescent="0.25">
      <c r="A22" s="1" t="str">
        <f>IFERROR(INDEX(B$2:B$49,_xlfn.AGGREGATE(15,6,(ROW(B$2:B$50)-ROW($B$2)+1)/(B$2:B$50&lt;&gt;""),ROWS(B$2:B22))),"")</f>
        <v/>
      </c>
      <c r="B22" s="1" t="str">
        <f t="shared" si="2"/>
        <v/>
      </c>
      <c r="C22" s="1" t="str">
        <f>IFERROR(INDEX(F$2:F$49,_xlfn.AGGREGATE(15,6,(ROW(F$2:F$50)-ROW($F$2)+1)/(F$2:F$50&lt;&gt;""),ROWS(F$2:F22))),"")</f>
        <v/>
      </c>
      <c r="F22" s="1" t="str">
        <f>INDEX('Zip Codes'!$B$1:$AE$1,ROWS('Zip Codes'!B$1:B3))</f>
        <v/>
      </c>
      <c r="I22" s="1" t="str">
        <f>IFERROR(INDEX('Vehicle Matching Criteria'!B$31:B$58,_xlfn.AGGREGATE(15,6,(ROW('Vehicle Matching Criteria'!B$31:B$58)-ROW('Vehicle Matching Criteria'!$B$31)+1)/('Vehicle Matching Criteria'!B$31:B$58&lt;&gt;""),ROWS('Vehicle Matching Criteria'!C$31:C51))),"")</f>
        <v/>
      </c>
      <c r="J22" s="1" t="str">
        <f>IFERROR(INDEX('Vehicle Matching Criteria'!C$31:C$58,_xlfn.AGGREGATE(15,6,(ROW('Vehicle Matching Criteria'!C$31:C$58)-ROW('Vehicle Matching Criteria'!$B$31)+1)/('Vehicle Matching Criteria'!C$31:C$58&lt;&gt;""),ROWS('Vehicle Matching Criteria'!D$31:D51))),"")</f>
        <v/>
      </c>
      <c r="K22" s="1" t="str">
        <f>IFERROR(INDEX('Vehicle Matching Criteria'!D$31:D$58,_xlfn.AGGREGATE(15,6,(ROW('Vehicle Matching Criteria'!D$31:D$58)-ROW('Vehicle Matching Criteria'!$B$31)+1)/('Vehicle Matching Criteria'!D$31:D$58&lt;&gt;""),ROWS('Vehicle Matching Criteria'!E$31:E51))),"")</f>
        <v/>
      </c>
      <c r="L22" s="1" t="str">
        <f>IFERROR(INDEX('Vehicle Matching Criteria'!E$31:E$58,_xlfn.AGGREGATE(15,6,(ROW('Vehicle Matching Criteria'!E$31:E$58)-ROW('Vehicle Matching Criteria'!$B$31)+1)/('Vehicle Matching Criteria'!E$31:E$58&lt;&gt;""),ROWS('Vehicle Matching Criteria'!F$31:F51))),"")</f>
        <v/>
      </c>
      <c r="M22" s="1" t="str">
        <f>IFERROR(INDEX('Vehicle Matching Criteria'!F$31:F$58,_xlfn.AGGREGATE(15,6,(ROW('Vehicle Matching Criteria'!F$31:F$58)-ROW('Vehicle Matching Criteria'!$B$31)+1)/('Vehicle Matching Criteria'!F$31:F$58&lt;&gt;""),ROWS('Vehicle Matching Criteria'!G$31:G51))),"")</f>
        <v/>
      </c>
      <c r="N22" s="1" t="str">
        <f>IFERROR(INDEX('Vehicle Matching Criteria'!G$31:G$58,_xlfn.AGGREGATE(15,6,(ROW('Vehicle Matching Criteria'!G$31:G$58)-ROW('Vehicle Matching Criteria'!$B$31)+1)/('Vehicle Matching Criteria'!G$31:G$58&lt;&gt;""),ROWS('Vehicle Matching Criteria'!H$31:H51))),"")</f>
        <v/>
      </c>
      <c r="O22" s="1" t="str">
        <f>IFERROR(INDEX('Vehicle Matching Criteria'!H$31:H$58,_xlfn.AGGREGATE(15,6,(ROW('Vehicle Matching Criteria'!H$31:H$58)-ROW('Vehicle Matching Criteria'!$B$31)+1)/('Vehicle Matching Criteria'!H$31:H$58&lt;&gt;""),ROWS('Vehicle Matching Criteria'!I$31:I51))),"")</f>
        <v/>
      </c>
      <c r="P22" s="1" t="str">
        <f>IFERROR(INDEX('Vehicle Matching Criteria'!I$31:I$58,_xlfn.AGGREGATE(15,6,(ROW('Vehicle Matching Criteria'!I$31:I$58)-ROW('Vehicle Matching Criteria'!$B$31)+1)/('Vehicle Matching Criteria'!I$31:I$58&lt;&gt;""),ROWS('Vehicle Matching Criteria'!J$31:J51))),"")</f>
        <v/>
      </c>
      <c r="Q22" s="1" t="str">
        <f>IFERROR(INDEX('Vehicle Matching Criteria'!J$31:J$58,_xlfn.AGGREGATE(15,6,(ROW('Vehicle Matching Criteria'!J$31:J$58)-ROW('Vehicle Matching Criteria'!$B$31)+1)/('Vehicle Matching Criteria'!J$31:J$58&lt;&gt;""),ROWS('Vehicle Matching Criteria'!K$31:K51))),"")</f>
        <v/>
      </c>
      <c r="R22" s="1" t="str">
        <f>IFERROR(INDEX('Vehicle Matching Criteria'!K$31:K$58,_xlfn.AGGREGATE(15,6,(ROW('Vehicle Matching Criteria'!K$31:K$58)-ROW('Vehicle Matching Criteria'!$B$31)+1)/('Vehicle Matching Criteria'!K$31:K$58&lt;&gt;""),ROWS('Vehicle Matching Criteria'!L$31:L51))),"")</f>
        <v/>
      </c>
      <c r="S22" s="1"/>
      <c r="T22" s="1"/>
      <c r="U22" s="1"/>
      <c r="V22" s="1"/>
      <c r="W22" s="1"/>
      <c r="X22" s="1"/>
      <c r="Y22" s="1"/>
      <c r="Z22" s="1"/>
      <c r="AA22" s="1"/>
    </row>
    <row r="23" spans="1:27" x14ac:dyDescent="0.25">
      <c r="A23" s="1" t="str">
        <f>IFERROR(INDEX(B$2:B$49,_xlfn.AGGREGATE(15,6,(ROW(B$2:B$50)-ROW($B$2)+1)/(B$2:B$50&lt;&gt;""),ROWS(B$2:B23))),"")</f>
        <v/>
      </c>
      <c r="B23" s="1" t="str">
        <f t="shared" si="2"/>
        <v/>
      </c>
      <c r="C23" s="1" t="str">
        <f>IFERROR(INDEX(F$2:F$49,_xlfn.AGGREGATE(15,6,(ROW(F$2:F$50)-ROW($F$2)+1)/(F$2:F$50&lt;&gt;""),ROWS(F$2:F23))),"")</f>
        <v/>
      </c>
      <c r="F23" s="1" t="str">
        <f>INDEX('Zip Codes'!$B$1:$AE$1,ROWS('Zip Codes'!B$1:B4))</f>
        <v/>
      </c>
      <c r="I23" s="1" t="str">
        <f>IFERROR(INDEX('Vehicle Matching Criteria'!B$31:B$58,_xlfn.AGGREGATE(15,6,(ROW('Vehicle Matching Criteria'!B$31:B$58)-ROW('Vehicle Matching Criteria'!$B$31)+1)/('Vehicle Matching Criteria'!B$31:B$58&lt;&gt;""),ROWS('Vehicle Matching Criteria'!C$31:C52))),"")</f>
        <v/>
      </c>
      <c r="J23" s="1" t="str">
        <f>IFERROR(INDEX('Vehicle Matching Criteria'!C$31:C$58,_xlfn.AGGREGATE(15,6,(ROW('Vehicle Matching Criteria'!C$31:C$58)-ROW('Vehicle Matching Criteria'!$B$31)+1)/('Vehicle Matching Criteria'!C$31:C$58&lt;&gt;""),ROWS('Vehicle Matching Criteria'!D$31:D52))),"")</f>
        <v/>
      </c>
      <c r="K23" s="1" t="str">
        <f>IFERROR(INDEX('Vehicle Matching Criteria'!D$31:D$58,_xlfn.AGGREGATE(15,6,(ROW('Vehicle Matching Criteria'!D$31:D$58)-ROW('Vehicle Matching Criteria'!$B$31)+1)/('Vehicle Matching Criteria'!D$31:D$58&lt;&gt;""),ROWS('Vehicle Matching Criteria'!E$31:E52))),"")</f>
        <v/>
      </c>
      <c r="L23" s="1" t="str">
        <f>IFERROR(INDEX('Vehicle Matching Criteria'!E$31:E$58,_xlfn.AGGREGATE(15,6,(ROW('Vehicle Matching Criteria'!E$31:E$58)-ROW('Vehicle Matching Criteria'!$B$31)+1)/('Vehicle Matching Criteria'!E$31:E$58&lt;&gt;""),ROWS('Vehicle Matching Criteria'!F$31:F52))),"")</f>
        <v/>
      </c>
      <c r="M23" s="1" t="str">
        <f>IFERROR(INDEX('Vehicle Matching Criteria'!F$31:F$58,_xlfn.AGGREGATE(15,6,(ROW('Vehicle Matching Criteria'!F$31:F$58)-ROW('Vehicle Matching Criteria'!$B$31)+1)/('Vehicle Matching Criteria'!F$31:F$58&lt;&gt;""),ROWS('Vehicle Matching Criteria'!G$31:G52))),"")</f>
        <v/>
      </c>
      <c r="N23" s="1" t="str">
        <f>IFERROR(INDEX('Vehicle Matching Criteria'!G$31:G$58,_xlfn.AGGREGATE(15,6,(ROW('Vehicle Matching Criteria'!G$31:G$58)-ROW('Vehicle Matching Criteria'!$B$31)+1)/('Vehicle Matching Criteria'!G$31:G$58&lt;&gt;""),ROWS('Vehicle Matching Criteria'!H$31:H52))),"")</f>
        <v/>
      </c>
      <c r="O23" s="1" t="str">
        <f>IFERROR(INDEX('Vehicle Matching Criteria'!H$31:H$58,_xlfn.AGGREGATE(15,6,(ROW('Vehicle Matching Criteria'!H$31:H$58)-ROW('Vehicle Matching Criteria'!$B$31)+1)/('Vehicle Matching Criteria'!H$31:H$58&lt;&gt;""),ROWS('Vehicle Matching Criteria'!I$31:I52))),"")</f>
        <v/>
      </c>
      <c r="P23" s="1" t="str">
        <f>IFERROR(INDEX('Vehicle Matching Criteria'!I$31:I$58,_xlfn.AGGREGATE(15,6,(ROW('Vehicle Matching Criteria'!I$31:I$58)-ROW('Vehicle Matching Criteria'!$B$31)+1)/('Vehicle Matching Criteria'!I$31:I$58&lt;&gt;""),ROWS('Vehicle Matching Criteria'!J$31:J52))),"")</f>
        <v/>
      </c>
      <c r="Q23" s="1" t="str">
        <f>IFERROR(INDEX('Vehicle Matching Criteria'!J$31:J$58,_xlfn.AGGREGATE(15,6,(ROW('Vehicle Matching Criteria'!J$31:J$58)-ROW('Vehicle Matching Criteria'!$B$31)+1)/('Vehicle Matching Criteria'!J$31:J$58&lt;&gt;""),ROWS('Vehicle Matching Criteria'!K$31:K52))),"")</f>
        <v/>
      </c>
      <c r="R23" s="1" t="str">
        <f>IFERROR(INDEX('Vehicle Matching Criteria'!K$31:K$58,_xlfn.AGGREGATE(15,6,(ROW('Vehicle Matching Criteria'!K$31:K$58)-ROW('Vehicle Matching Criteria'!$B$31)+1)/('Vehicle Matching Criteria'!K$31:K$58&lt;&gt;""),ROWS('Vehicle Matching Criteria'!L$31:L52))),"")</f>
        <v/>
      </c>
      <c r="S23" s="1"/>
      <c r="T23" s="1"/>
      <c r="U23" s="1"/>
      <c r="V23" s="1"/>
      <c r="W23" s="1"/>
      <c r="X23" s="1"/>
      <c r="Y23" s="1"/>
      <c r="Z23" s="1"/>
      <c r="AA23" s="1"/>
    </row>
    <row r="24" spans="1:27" x14ac:dyDescent="0.25">
      <c r="A24" s="1" t="str">
        <f>IFERROR(INDEX(B$2:B$49,_xlfn.AGGREGATE(15,6,(ROW(B$2:B$50)-ROW($B$2)+1)/(B$2:B$50&lt;&gt;""),ROWS(B$2:B24))),"")</f>
        <v/>
      </c>
      <c r="B24" s="1" t="str">
        <f t="shared" si="2"/>
        <v/>
      </c>
      <c r="C24" s="1" t="str">
        <f>IFERROR(INDEX(F$2:F$49,_xlfn.AGGREGATE(15,6,(ROW(F$2:F$50)-ROW($F$2)+1)/(F$2:F$50&lt;&gt;""),ROWS(F$2:F24))),"")</f>
        <v/>
      </c>
      <c r="F24" s="1" t="str">
        <f>INDEX('Zip Codes'!$B$1:$AE$1,ROWS('Zip Codes'!B$1:B5))</f>
        <v/>
      </c>
      <c r="I24" s="1" t="str">
        <f>IFERROR(INDEX('Vehicle Matching Criteria'!B$31:B$58,_xlfn.AGGREGATE(15,6,(ROW('Vehicle Matching Criteria'!B$31:B$58)-ROW('Vehicle Matching Criteria'!$B$31)+1)/('Vehicle Matching Criteria'!B$31:B$58&lt;&gt;""),ROWS('Vehicle Matching Criteria'!C$31:C53))),"")</f>
        <v/>
      </c>
      <c r="J24" s="1" t="str">
        <f>IFERROR(INDEX('Vehicle Matching Criteria'!C$31:C$58,_xlfn.AGGREGATE(15,6,(ROW('Vehicle Matching Criteria'!C$31:C$58)-ROW('Vehicle Matching Criteria'!$B$31)+1)/('Vehicle Matching Criteria'!C$31:C$58&lt;&gt;""),ROWS('Vehicle Matching Criteria'!D$31:D53))),"")</f>
        <v/>
      </c>
      <c r="K24" s="1" t="str">
        <f>IFERROR(INDEX('Vehicle Matching Criteria'!D$31:D$58,_xlfn.AGGREGATE(15,6,(ROW('Vehicle Matching Criteria'!D$31:D$58)-ROW('Vehicle Matching Criteria'!$B$31)+1)/('Vehicle Matching Criteria'!D$31:D$58&lt;&gt;""),ROWS('Vehicle Matching Criteria'!E$31:E53))),"")</f>
        <v/>
      </c>
      <c r="L24" s="1" t="str">
        <f>IFERROR(INDEX('Vehicle Matching Criteria'!E$31:E$58,_xlfn.AGGREGATE(15,6,(ROW('Vehicle Matching Criteria'!E$31:E$58)-ROW('Vehicle Matching Criteria'!$B$31)+1)/('Vehicle Matching Criteria'!E$31:E$58&lt;&gt;""),ROWS('Vehicle Matching Criteria'!F$31:F53))),"")</f>
        <v/>
      </c>
      <c r="M24" s="1" t="str">
        <f>IFERROR(INDEX('Vehicle Matching Criteria'!F$31:F$58,_xlfn.AGGREGATE(15,6,(ROW('Vehicle Matching Criteria'!F$31:F$58)-ROW('Vehicle Matching Criteria'!$B$31)+1)/('Vehicle Matching Criteria'!F$31:F$58&lt;&gt;""),ROWS('Vehicle Matching Criteria'!G$31:G53))),"")</f>
        <v/>
      </c>
      <c r="N24" s="1" t="str">
        <f>IFERROR(INDEX('Vehicle Matching Criteria'!G$31:G$58,_xlfn.AGGREGATE(15,6,(ROW('Vehicle Matching Criteria'!G$31:G$58)-ROW('Vehicle Matching Criteria'!$B$31)+1)/('Vehicle Matching Criteria'!G$31:G$58&lt;&gt;""),ROWS('Vehicle Matching Criteria'!H$31:H53))),"")</f>
        <v/>
      </c>
      <c r="O24" s="1" t="str">
        <f>IFERROR(INDEX('Vehicle Matching Criteria'!H$31:H$58,_xlfn.AGGREGATE(15,6,(ROW('Vehicle Matching Criteria'!H$31:H$58)-ROW('Vehicle Matching Criteria'!$B$31)+1)/('Vehicle Matching Criteria'!H$31:H$58&lt;&gt;""),ROWS('Vehicle Matching Criteria'!I$31:I53))),"")</f>
        <v/>
      </c>
      <c r="P24" s="1" t="str">
        <f>IFERROR(INDEX('Vehicle Matching Criteria'!I$31:I$58,_xlfn.AGGREGATE(15,6,(ROW('Vehicle Matching Criteria'!I$31:I$58)-ROW('Vehicle Matching Criteria'!$B$31)+1)/('Vehicle Matching Criteria'!I$31:I$58&lt;&gt;""),ROWS('Vehicle Matching Criteria'!J$31:J53))),"")</f>
        <v/>
      </c>
      <c r="Q24" s="1" t="str">
        <f>IFERROR(INDEX('Vehicle Matching Criteria'!J$31:J$58,_xlfn.AGGREGATE(15,6,(ROW('Vehicle Matching Criteria'!J$31:J$58)-ROW('Vehicle Matching Criteria'!$B$31)+1)/('Vehicle Matching Criteria'!J$31:J$58&lt;&gt;""),ROWS('Vehicle Matching Criteria'!K$31:K53))),"")</f>
        <v/>
      </c>
      <c r="R24" s="1" t="str">
        <f>IFERROR(INDEX('Vehicle Matching Criteria'!K$31:K$58,_xlfn.AGGREGATE(15,6,(ROW('Vehicle Matching Criteria'!K$31:K$58)-ROW('Vehicle Matching Criteria'!$B$31)+1)/('Vehicle Matching Criteria'!K$31:K$58&lt;&gt;""),ROWS('Vehicle Matching Criteria'!L$31:L53))),"")</f>
        <v/>
      </c>
      <c r="S24" s="1"/>
      <c r="T24" s="1"/>
      <c r="U24" s="1"/>
      <c r="V24" s="1"/>
      <c r="W24" s="1"/>
      <c r="X24" s="1"/>
      <c r="Y24" s="1"/>
      <c r="Z24" s="1"/>
      <c r="AA24" s="1"/>
    </row>
    <row r="25" spans="1:27" x14ac:dyDescent="0.25">
      <c r="A25" s="1" t="str">
        <f>IFERROR(INDEX(B$2:B$49,_xlfn.AGGREGATE(15,6,(ROW(B$2:B$50)-ROW($B$2)+1)/(B$2:B$50&lt;&gt;""),ROWS(B$2:B25))),"")</f>
        <v/>
      </c>
      <c r="B25" s="1" t="str">
        <f t="shared" si="2"/>
        <v/>
      </c>
      <c r="C25" s="1" t="str">
        <f>IFERROR(INDEX(F$2:F$49,_xlfn.AGGREGATE(15,6,(ROW(F$2:F$50)-ROW($F$2)+1)/(F$2:F$50&lt;&gt;""),ROWS(F$2:F25))),"")</f>
        <v/>
      </c>
      <c r="F25" s="1" t="str">
        <f>INDEX('Zip Codes'!$B$1:$AE$1,ROWS('Zip Codes'!B$1:B6))</f>
        <v/>
      </c>
      <c r="I25" s="1" t="str">
        <f>IFERROR(INDEX('Vehicle Matching Criteria'!B$31:B$58,_xlfn.AGGREGATE(15,6,(ROW('Vehicle Matching Criteria'!B$31:B$58)-ROW('Vehicle Matching Criteria'!$B$31)+1)/('Vehicle Matching Criteria'!B$31:B$58&lt;&gt;""),ROWS('Vehicle Matching Criteria'!C$31:C54))),"")</f>
        <v/>
      </c>
      <c r="J25" s="1" t="str">
        <f>IFERROR(INDEX('Vehicle Matching Criteria'!C$31:C$58,_xlfn.AGGREGATE(15,6,(ROW('Vehicle Matching Criteria'!C$31:C$58)-ROW('Vehicle Matching Criteria'!$B$31)+1)/('Vehicle Matching Criteria'!C$31:C$58&lt;&gt;""),ROWS('Vehicle Matching Criteria'!D$31:D54))),"")</f>
        <v/>
      </c>
      <c r="K25" s="1" t="str">
        <f>IFERROR(INDEX('Vehicle Matching Criteria'!D$31:D$58,_xlfn.AGGREGATE(15,6,(ROW('Vehicle Matching Criteria'!D$31:D$58)-ROW('Vehicle Matching Criteria'!$B$31)+1)/('Vehicle Matching Criteria'!D$31:D$58&lt;&gt;""),ROWS('Vehicle Matching Criteria'!E$31:E54))),"")</f>
        <v/>
      </c>
      <c r="L25" s="1" t="str">
        <f>IFERROR(INDEX('Vehicle Matching Criteria'!E$31:E$58,_xlfn.AGGREGATE(15,6,(ROW('Vehicle Matching Criteria'!E$31:E$58)-ROW('Vehicle Matching Criteria'!$B$31)+1)/('Vehicle Matching Criteria'!E$31:E$58&lt;&gt;""),ROWS('Vehicle Matching Criteria'!F$31:F54))),"")</f>
        <v/>
      </c>
      <c r="M25" s="1" t="str">
        <f>IFERROR(INDEX('Vehicle Matching Criteria'!F$31:F$58,_xlfn.AGGREGATE(15,6,(ROW('Vehicle Matching Criteria'!F$31:F$58)-ROW('Vehicle Matching Criteria'!$B$31)+1)/('Vehicle Matching Criteria'!F$31:F$58&lt;&gt;""),ROWS('Vehicle Matching Criteria'!G$31:G54))),"")</f>
        <v/>
      </c>
      <c r="N25" s="1" t="str">
        <f>IFERROR(INDEX('Vehicle Matching Criteria'!G$31:G$58,_xlfn.AGGREGATE(15,6,(ROW('Vehicle Matching Criteria'!G$31:G$58)-ROW('Vehicle Matching Criteria'!$B$31)+1)/('Vehicle Matching Criteria'!G$31:G$58&lt;&gt;""),ROWS('Vehicle Matching Criteria'!H$31:H54))),"")</f>
        <v/>
      </c>
      <c r="O25" s="1" t="str">
        <f>IFERROR(INDEX('Vehicle Matching Criteria'!H$31:H$58,_xlfn.AGGREGATE(15,6,(ROW('Vehicle Matching Criteria'!H$31:H$58)-ROW('Vehicle Matching Criteria'!$B$31)+1)/('Vehicle Matching Criteria'!H$31:H$58&lt;&gt;""),ROWS('Vehicle Matching Criteria'!I$31:I54))),"")</f>
        <v/>
      </c>
      <c r="P25" s="1" t="str">
        <f>IFERROR(INDEX('Vehicle Matching Criteria'!I$31:I$58,_xlfn.AGGREGATE(15,6,(ROW('Vehicle Matching Criteria'!I$31:I$58)-ROW('Vehicle Matching Criteria'!$B$31)+1)/('Vehicle Matching Criteria'!I$31:I$58&lt;&gt;""),ROWS('Vehicle Matching Criteria'!J$31:J54))),"")</f>
        <v/>
      </c>
      <c r="Q25" s="1" t="str">
        <f>IFERROR(INDEX('Vehicle Matching Criteria'!J$31:J$58,_xlfn.AGGREGATE(15,6,(ROW('Vehicle Matching Criteria'!J$31:J$58)-ROW('Vehicle Matching Criteria'!$B$31)+1)/('Vehicle Matching Criteria'!J$31:J$58&lt;&gt;""),ROWS('Vehicle Matching Criteria'!K$31:K54))),"")</f>
        <v/>
      </c>
      <c r="R25" s="1" t="str">
        <f>IFERROR(INDEX('Vehicle Matching Criteria'!K$31:K$58,_xlfn.AGGREGATE(15,6,(ROW('Vehicle Matching Criteria'!K$31:K$58)-ROW('Vehicle Matching Criteria'!$B$31)+1)/('Vehicle Matching Criteria'!K$31:K$58&lt;&gt;""),ROWS('Vehicle Matching Criteria'!L$31:L54))),"")</f>
        <v/>
      </c>
      <c r="S25" s="1"/>
      <c r="T25" s="1"/>
      <c r="U25" s="1"/>
      <c r="V25" s="1"/>
      <c r="W25" s="1"/>
      <c r="X25" s="1"/>
      <c r="Y25" s="1"/>
      <c r="Z25" s="1"/>
      <c r="AA25" s="1"/>
    </row>
    <row r="26" spans="1:27" x14ac:dyDescent="0.25">
      <c r="A26" s="1" t="str">
        <f>IFERROR(INDEX(B$2:B$49,_xlfn.AGGREGATE(15,6,(ROW(B$2:B$50)-ROW($B$2)+1)/(B$2:B$50&lt;&gt;""),ROWS(B$2:B26))),"")</f>
        <v/>
      </c>
      <c r="B26" s="1" t="str">
        <f t="shared" si="2"/>
        <v/>
      </c>
      <c r="C26" s="1" t="str">
        <f>IFERROR(INDEX(F$2:F$49,_xlfn.AGGREGATE(15,6,(ROW(F$2:F$50)-ROW($F$2)+1)/(F$2:F$50&lt;&gt;""),ROWS(F$2:F26))),"")</f>
        <v/>
      </c>
      <c r="F26" s="1" t="str">
        <f>INDEX('Zip Codes'!$B$1:$AE$1,ROWS('Zip Codes'!B$1:B7))</f>
        <v/>
      </c>
      <c r="I26" s="1" t="str">
        <f>IFERROR(INDEX('Vehicle Matching Criteria'!B$31:B$58,_xlfn.AGGREGATE(15,6,(ROW('Vehicle Matching Criteria'!B$31:B$58)-ROW('Vehicle Matching Criteria'!$B$31)+1)/('Vehicle Matching Criteria'!B$31:B$58&lt;&gt;""),ROWS('Vehicle Matching Criteria'!C$31:C55))),"")</f>
        <v/>
      </c>
      <c r="J26" s="1" t="str">
        <f>IFERROR(INDEX('Vehicle Matching Criteria'!C$31:C$58,_xlfn.AGGREGATE(15,6,(ROW('Vehicle Matching Criteria'!C$31:C$58)-ROW('Vehicle Matching Criteria'!$B$31)+1)/('Vehicle Matching Criteria'!C$31:C$58&lt;&gt;""),ROWS('Vehicle Matching Criteria'!D$31:D55))),"")</f>
        <v/>
      </c>
      <c r="K26" s="1" t="str">
        <f>IFERROR(INDEX('Vehicle Matching Criteria'!D$31:D$58,_xlfn.AGGREGATE(15,6,(ROW('Vehicle Matching Criteria'!D$31:D$58)-ROW('Vehicle Matching Criteria'!$B$31)+1)/('Vehicle Matching Criteria'!D$31:D$58&lt;&gt;""),ROWS('Vehicle Matching Criteria'!E$31:E55))),"")</f>
        <v/>
      </c>
      <c r="L26" s="1" t="str">
        <f>IFERROR(INDEX('Vehicle Matching Criteria'!E$31:E$58,_xlfn.AGGREGATE(15,6,(ROW('Vehicle Matching Criteria'!E$31:E$58)-ROW('Vehicle Matching Criteria'!$B$31)+1)/('Vehicle Matching Criteria'!E$31:E$58&lt;&gt;""),ROWS('Vehicle Matching Criteria'!F$31:F55))),"")</f>
        <v/>
      </c>
      <c r="M26" s="1" t="str">
        <f>IFERROR(INDEX('Vehicle Matching Criteria'!F$31:F$58,_xlfn.AGGREGATE(15,6,(ROW('Vehicle Matching Criteria'!F$31:F$58)-ROW('Vehicle Matching Criteria'!$B$31)+1)/('Vehicle Matching Criteria'!F$31:F$58&lt;&gt;""),ROWS('Vehicle Matching Criteria'!G$31:G55))),"")</f>
        <v/>
      </c>
      <c r="N26" s="1" t="str">
        <f>IFERROR(INDEX('Vehicle Matching Criteria'!G$31:G$58,_xlfn.AGGREGATE(15,6,(ROW('Vehicle Matching Criteria'!G$31:G$58)-ROW('Vehicle Matching Criteria'!$B$31)+1)/('Vehicle Matching Criteria'!G$31:G$58&lt;&gt;""),ROWS('Vehicle Matching Criteria'!H$31:H55))),"")</f>
        <v/>
      </c>
      <c r="O26" s="1" t="str">
        <f>IFERROR(INDEX('Vehicle Matching Criteria'!H$31:H$58,_xlfn.AGGREGATE(15,6,(ROW('Vehicle Matching Criteria'!H$31:H$58)-ROW('Vehicle Matching Criteria'!$B$31)+1)/('Vehicle Matching Criteria'!H$31:H$58&lt;&gt;""),ROWS('Vehicle Matching Criteria'!I$31:I55))),"")</f>
        <v/>
      </c>
      <c r="P26" s="1" t="str">
        <f>IFERROR(INDEX('Vehicle Matching Criteria'!I$31:I$58,_xlfn.AGGREGATE(15,6,(ROW('Vehicle Matching Criteria'!I$31:I$58)-ROW('Vehicle Matching Criteria'!$B$31)+1)/('Vehicle Matching Criteria'!I$31:I$58&lt;&gt;""),ROWS('Vehicle Matching Criteria'!J$31:J55))),"")</f>
        <v/>
      </c>
      <c r="Q26" s="1" t="str">
        <f>IFERROR(INDEX('Vehicle Matching Criteria'!J$31:J$58,_xlfn.AGGREGATE(15,6,(ROW('Vehicle Matching Criteria'!J$31:J$58)-ROW('Vehicle Matching Criteria'!$B$31)+1)/('Vehicle Matching Criteria'!J$31:J$58&lt;&gt;""),ROWS('Vehicle Matching Criteria'!K$31:K55))),"")</f>
        <v/>
      </c>
      <c r="R26" s="1" t="str">
        <f>IFERROR(INDEX('Vehicle Matching Criteria'!K$31:K$58,_xlfn.AGGREGATE(15,6,(ROW('Vehicle Matching Criteria'!K$31:K$58)-ROW('Vehicle Matching Criteria'!$B$31)+1)/('Vehicle Matching Criteria'!K$31:K$58&lt;&gt;""),ROWS('Vehicle Matching Criteria'!L$31:L55))),"")</f>
        <v/>
      </c>
      <c r="S26" s="1"/>
      <c r="T26" s="1"/>
      <c r="U26" s="1"/>
      <c r="V26" s="1"/>
      <c r="W26" s="1"/>
      <c r="X26" s="1"/>
      <c r="Y26" s="1"/>
      <c r="Z26" s="1"/>
      <c r="AA26" s="1"/>
    </row>
    <row r="27" spans="1:27" x14ac:dyDescent="0.25">
      <c r="A27" s="1" t="str">
        <f>IFERROR(INDEX(B$2:B$49,_xlfn.AGGREGATE(15,6,(ROW(B$2:B$50)-ROW($B$2)+1)/(B$2:B$50&lt;&gt;""),ROWS(B$2:B27))),"")</f>
        <v/>
      </c>
      <c r="B27" s="1" t="str">
        <f t="shared" si="2"/>
        <v/>
      </c>
      <c r="C27" s="1" t="str">
        <f>IFERROR(INDEX(F$2:F$49,_xlfn.AGGREGATE(15,6,(ROW(F$2:F$50)-ROW($F$2)+1)/(F$2:F$50&lt;&gt;""),ROWS(F$2:F27))),"")</f>
        <v/>
      </c>
      <c r="F27" s="1" t="str">
        <f>INDEX('Zip Codes'!$B$1:$AE$1,ROWS('Zip Codes'!B$1:B8))</f>
        <v/>
      </c>
      <c r="I27" s="1" t="str">
        <f>IFERROR(INDEX('Vehicle Matching Criteria'!B$31:B$58,_xlfn.AGGREGATE(15,6,(ROW('Vehicle Matching Criteria'!B$31:B$58)-ROW('Vehicle Matching Criteria'!$B$31)+1)/('Vehicle Matching Criteria'!B$31:B$58&lt;&gt;""),ROWS('Vehicle Matching Criteria'!C$31:C56))),"")</f>
        <v/>
      </c>
      <c r="J27" s="1" t="str">
        <f>IFERROR(INDEX('Vehicle Matching Criteria'!C$31:C$58,_xlfn.AGGREGATE(15,6,(ROW('Vehicle Matching Criteria'!C$31:C$58)-ROW('Vehicle Matching Criteria'!$B$31)+1)/('Vehicle Matching Criteria'!C$31:C$58&lt;&gt;""),ROWS('Vehicle Matching Criteria'!D$31:D56))),"")</f>
        <v/>
      </c>
      <c r="K27" s="1" t="str">
        <f>IFERROR(INDEX('Vehicle Matching Criteria'!D$31:D$58,_xlfn.AGGREGATE(15,6,(ROW('Vehicle Matching Criteria'!D$31:D$58)-ROW('Vehicle Matching Criteria'!$B$31)+1)/('Vehicle Matching Criteria'!D$31:D$58&lt;&gt;""),ROWS('Vehicle Matching Criteria'!E$31:E56))),"")</f>
        <v/>
      </c>
      <c r="L27" s="1" t="str">
        <f>IFERROR(INDEX('Vehicle Matching Criteria'!E$31:E$58,_xlfn.AGGREGATE(15,6,(ROW('Vehicle Matching Criteria'!E$31:E$58)-ROW('Vehicle Matching Criteria'!$B$31)+1)/('Vehicle Matching Criteria'!E$31:E$58&lt;&gt;""),ROWS('Vehicle Matching Criteria'!F$31:F56))),"")</f>
        <v/>
      </c>
      <c r="M27" s="1" t="str">
        <f>IFERROR(INDEX('Vehicle Matching Criteria'!F$31:F$58,_xlfn.AGGREGATE(15,6,(ROW('Vehicle Matching Criteria'!F$31:F$58)-ROW('Vehicle Matching Criteria'!$B$31)+1)/('Vehicle Matching Criteria'!F$31:F$58&lt;&gt;""),ROWS('Vehicle Matching Criteria'!G$31:G56))),"")</f>
        <v/>
      </c>
      <c r="N27" s="1" t="str">
        <f>IFERROR(INDEX('Vehicle Matching Criteria'!G$31:G$58,_xlfn.AGGREGATE(15,6,(ROW('Vehicle Matching Criteria'!G$31:G$58)-ROW('Vehicle Matching Criteria'!$B$31)+1)/('Vehicle Matching Criteria'!G$31:G$58&lt;&gt;""),ROWS('Vehicle Matching Criteria'!H$31:H56))),"")</f>
        <v/>
      </c>
      <c r="O27" s="1" t="str">
        <f>IFERROR(INDEX('Vehicle Matching Criteria'!H$31:H$58,_xlfn.AGGREGATE(15,6,(ROW('Vehicle Matching Criteria'!H$31:H$58)-ROW('Vehicle Matching Criteria'!$B$31)+1)/('Vehicle Matching Criteria'!H$31:H$58&lt;&gt;""),ROWS('Vehicle Matching Criteria'!I$31:I56))),"")</f>
        <v/>
      </c>
      <c r="P27" s="1" t="str">
        <f>IFERROR(INDEX('Vehicle Matching Criteria'!I$31:I$58,_xlfn.AGGREGATE(15,6,(ROW('Vehicle Matching Criteria'!I$31:I$58)-ROW('Vehicle Matching Criteria'!$B$31)+1)/('Vehicle Matching Criteria'!I$31:I$58&lt;&gt;""),ROWS('Vehicle Matching Criteria'!J$31:J56))),"")</f>
        <v/>
      </c>
      <c r="Q27" s="1" t="str">
        <f>IFERROR(INDEX('Vehicle Matching Criteria'!J$31:J$58,_xlfn.AGGREGATE(15,6,(ROW('Vehicle Matching Criteria'!J$31:J$58)-ROW('Vehicle Matching Criteria'!$B$31)+1)/('Vehicle Matching Criteria'!J$31:J$58&lt;&gt;""),ROWS('Vehicle Matching Criteria'!K$31:K56))),"")</f>
        <v/>
      </c>
      <c r="R27" s="1" t="str">
        <f>IFERROR(INDEX('Vehicle Matching Criteria'!K$31:K$58,_xlfn.AGGREGATE(15,6,(ROW('Vehicle Matching Criteria'!K$31:K$58)-ROW('Vehicle Matching Criteria'!$B$31)+1)/('Vehicle Matching Criteria'!K$31:K$58&lt;&gt;""),ROWS('Vehicle Matching Criteria'!L$31:L56))),"")</f>
        <v/>
      </c>
      <c r="S27" s="1"/>
      <c r="T27" s="1"/>
      <c r="U27" s="1"/>
      <c r="V27" s="1"/>
      <c r="W27" s="1"/>
      <c r="X27" s="1"/>
      <c r="Y27" s="1"/>
      <c r="Z27" s="1"/>
      <c r="AA27" s="1"/>
    </row>
    <row r="28" spans="1:27" x14ac:dyDescent="0.25">
      <c r="A28" s="1" t="str">
        <f>IFERROR(INDEX(B$2:B$49,_xlfn.AGGREGATE(15,6,(ROW(B$2:B$50)-ROW($B$2)+1)/(B$2:B$50&lt;&gt;""),ROWS(B$2:B28))),"")</f>
        <v/>
      </c>
      <c r="B28" s="1" t="str">
        <f t="shared" si="2"/>
        <v/>
      </c>
      <c r="C28" s="1" t="str">
        <f>IFERROR(INDEX(F$2:F$49,_xlfn.AGGREGATE(15,6,(ROW(F$2:F$50)-ROW($F$2)+1)/(F$2:F$50&lt;&gt;""),ROWS(F$2:F28))),"")</f>
        <v/>
      </c>
      <c r="F28" s="1" t="str">
        <f>INDEX('Zip Codes'!$B$1:$AE$1,ROWS('Zip Codes'!B$1:B9))</f>
        <v/>
      </c>
      <c r="I28" s="1" t="str">
        <f>IFERROR(INDEX('Vehicle Matching Criteria'!B$31:B$58,_xlfn.AGGREGATE(15,6,(ROW('Vehicle Matching Criteria'!B$31:B$58)-ROW('Vehicle Matching Criteria'!$B$31)+1)/('Vehicle Matching Criteria'!B$31:B$58&lt;&gt;""),ROWS('Vehicle Matching Criteria'!C$31:C57))),"")</f>
        <v/>
      </c>
      <c r="J28" s="1" t="str">
        <f>IFERROR(INDEX('Vehicle Matching Criteria'!C$31:C$58,_xlfn.AGGREGATE(15,6,(ROW('Vehicle Matching Criteria'!C$31:C$58)-ROW('Vehicle Matching Criteria'!$B$31)+1)/('Vehicle Matching Criteria'!C$31:C$58&lt;&gt;""),ROWS('Vehicle Matching Criteria'!D$31:D57))),"")</f>
        <v/>
      </c>
      <c r="K28" s="1" t="str">
        <f>IFERROR(INDEX('Vehicle Matching Criteria'!D$31:D$58,_xlfn.AGGREGATE(15,6,(ROW('Vehicle Matching Criteria'!D$31:D$58)-ROW('Vehicle Matching Criteria'!$B$31)+1)/('Vehicle Matching Criteria'!D$31:D$58&lt;&gt;""),ROWS('Vehicle Matching Criteria'!E$31:E57))),"")</f>
        <v/>
      </c>
      <c r="L28" s="1" t="str">
        <f>IFERROR(INDEX('Vehicle Matching Criteria'!E$31:E$58,_xlfn.AGGREGATE(15,6,(ROW('Vehicle Matching Criteria'!E$31:E$58)-ROW('Vehicle Matching Criteria'!$B$31)+1)/('Vehicle Matching Criteria'!E$31:E$58&lt;&gt;""),ROWS('Vehicle Matching Criteria'!F$31:F57))),"")</f>
        <v/>
      </c>
      <c r="M28" s="1" t="str">
        <f>IFERROR(INDEX('Vehicle Matching Criteria'!F$31:F$58,_xlfn.AGGREGATE(15,6,(ROW('Vehicle Matching Criteria'!F$31:F$58)-ROW('Vehicle Matching Criteria'!$B$31)+1)/('Vehicle Matching Criteria'!F$31:F$58&lt;&gt;""),ROWS('Vehicle Matching Criteria'!G$31:G57))),"")</f>
        <v/>
      </c>
      <c r="N28" s="1" t="str">
        <f>IFERROR(INDEX('Vehicle Matching Criteria'!G$31:G$58,_xlfn.AGGREGATE(15,6,(ROW('Vehicle Matching Criteria'!G$31:G$58)-ROW('Vehicle Matching Criteria'!$B$31)+1)/('Vehicle Matching Criteria'!G$31:G$58&lt;&gt;""),ROWS('Vehicle Matching Criteria'!H$31:H57))),"")</f>
        <v/>
      </c>
      <c r="O28" s="1" t="str">
        <f>IFERROR(INDEX('Vehicle Matching Criteria'!H$31:H$58,_xlfn.AGGREGATE(15,6,(ROW('Vehicle Matching Criteria'!H$31:H$58)-ROW('Vehicle Matching Criteria'!$B$31)+1)/('Vehicle Matching Criteria'!H$31:H$58&lt;&gt;""),ROWS('Vehicle Matching Criteria'!I$31:I57))),"")</f>
        <v/>
      </c>
      <c r="P28" s="1" t="str">
        <f>IFERROR(INDEX('Vehicle Matching Criteria'!I$31:I$58,_xlfn.AGGREGATE(15,6,(ROW('Vehicle Matching Criteria'!I$31:I$58)-ROW('Vehicle Matching Criteria'!$B$31)+1)/('Vehicle Matching Criteria'!I$31:I$58&lt;&gt;""),ROWS('Vehicle Matching Criteria'!J$31:J57))),"")</f>
        <v/>
      </c>
      <c r="Q28" s="1" t="str">
        <f>IFERROR(INDEX('Vehicle Matching Criteria'!J$31:J$58,_xlfn.AGGREGATE(15,6,(ROW('Vehicle Matching Criteria'!J$31:J$58)-ROW('Vehicle Matching Criteria'!$B$31)+1)/('Vehicle Matching Criteria'!J$31:J$58&lt;&gt;""),ROWS('Vehicle Matching Criteria'!K$31:K57))),"")</f>
        <v/>
      </c>
      <c r="R28" s="1" t="str">
        <f>IFERROR(INDEX('Vehicle Matching Criteria'!K$31:K$58,_xlfn.AGGREGATE(15,6,(ROW('Vehicle Matching Criteria'!K$31:K$58)-ROW('Vehicle Matching Criteria'!$B$31)+1)/('Vehicle Matching Criteria'!K$31:K$58&lt;&gt;""),ROWS('Vehicle Matching Criteria'!L$31:L57))),"")</f>
        <v/>
      </c>
      <c r="S28" s="1"/>
      <c r="T28" s="1"/>
      <c r="U28" s="1"/>
      <c r="V28" s="1"/>
      <c r="W28" s="1"/>
      <c r="X28" s="1"/>
      <c r="Y28" s="1"/>
      <c r="Z28" s="1"/>
      <c r="AA28" s="1"/>
    </row>
    <row r="29" spans="1:27" x14ac:dyDescent="0.25">
      <c r="A29" s="1" t="str">
        <f>IFERROR(INDEX(B$2:B$49,_xlfn.AGGREGATE(15,6,(ROW(B$2:B$50)-ROW($B$2)+1)/(B$2:B$50&lt;&gt;""),ROWS(B$2:B29))),"")</f>
        <v/>
      </c>
      <c r="B29" s="1" t="str">
        <f t="shared" si="2"/>
        <v/>
      </c>
      <c r="C29" s="1" t="str">
        <f>IFERROR(INDEX(F$2:F$49,_xlfn.AGGREGATE(15,6,(ROW(F$2:F$50)-ROW($F$2)+1)/(F$2:F$50&lt;&gt;""),ROWS(F$2:F29))),"")</f>
        <v/>
      </c>
      <c r="F29" s="1" t="str">
        <f>INDEX('Zip Codes'!$B$1:$AE$1,ROWS('Zip Codes'!B$1:B10))</f>
        <v/>
      </c>
      <c r="I29" s="1" t="str">
        <f>IFERROR(INDEX('Vehicle Matching Criteria'!B$31:B$58,_xlfn.AGGREGATE(15,6,(ROW('Vehicle Matching Criteria'!B$31:B$58)-ROW('Vehicle Matching Criteria'!$B$31)+1)/('Vehicle Matching Criteria'!B$31:B$58&lt;&gt;""),ROWS('Vehicle Matching Criteria'!C$31:C58))),"")</f>
        <v/>
      </c>
      <c r="J29" s="1" t="str">
        <f>IFERROR(INDEX('Vehicle Matching Criteria'!C$31:C$58,_xlfn.AGGREGATE(15,6,(ROW('Vehicle Matching Criteria'!C$31:C$58)-ROW('Vehicle Matching Criteria'!$B$31)+1)/('Vehicle Matching Criteria'!C$31:C$58&lt;&gt;""),ROWS('Vehicle Matching Criteria'!D$31:D58))),"")</f>
        <v/>
      </c>
      <c r="K29" s="1" t="str">
        <f>IFERROR(INDEX('Vehicle Matching Criteria'!D$31:D$58,_xlfn.AGGREGATE(15,6,(ROW('Vehicle Matching Criteria'!D$31:D$58)-ROW('Vehicle Matching Criteria'!$B$31)+1)/('Vehicle Matching Criteria'!D$31:D$58&lt;&gt;""),ROWS('Vehicle Matching Criteria'!E$31:E58))),"")</f>
        <v/>
      </c>
      <c r="L29" s="1" t="str">
        <f>IFERROR(INDEX('Vehicle Matching Criteria'!E$31:E$58,_xlfn.AGGREGATE(15,6,(ROW('Vehicle Matching Criteria'!E$31:E$58)-ROW('Vehicle Matching Criteria'!$B$31)+1)/('Vehicle Matching Criteria'!E$31:E$58&lt;&gt;""),ROWS('Vehicle Matching Criteria'!F$31:F58))),"")</f>
        <v/>
      </c>
      <c r="M29" s="1" t="str">
        <f>IFERROR(INDEX('Vehicle Matching Criteria'!F$31:F$58,_xlfn.AGGREGATE(15,6,(ROW('Vehicle Matching Criteria'!F$31:F$58)-ROW('Vehicle Matching Criteria'!$B$31)+1)/('Vehicle Matching Criteria'!F$31:F$58&lt;&gt;""),ROWS('Vehicle Matching Criteria'!G$31:G58))),"")</f>
        <v/>
      </c>
      <c r="N29" s="1" t="str">
        <f>IFERROR(INDEX('Vehicle Matching Criteria'!G$31:G$58,_xlfn.AGGREGATE(15,6,(ROW('Vehicle Matching Criteria'!G$31:G$58)-ROW('Vehicle Matching Criteria'!$B$31)+1)/('Vehicle Matching Criteria'!G$31:G$58&lt;&gt;""),ROWS('Vehicle Matching Criteria'!H$31:H58))),"")</f>
        <v/>
      </c>
      <c r="O29" s="1" t="str">
        <f>IFERROR(INDEX('Vehicle Matching Criteria'!H$31:H$58,_xlfn.AGGREGATE(15,6,(ROW('Vehicle Matching Criteria'!H$31:H$58)-ROW('Vehicle Matching Criteria'!$B$31)+1)/('Vehicle Matching Criteria'!H$31:H$58&lt;&gt;""),ROWS('Vehicle Matching Criteria'!I$31:I58))),"")</f>
        <v/>
      </c>
      <c r="P29" s="1" t="str">
        <f>IFERROR(INDEX('Vehicle Matching Criteria'!I$31:I$58,_xlfn.AGGREGATE(15,6,(ROW('Vehicle Matching Criteria'!I$31:I$58)-ROW('Vehicle Matching Criteria'!$B$31)+1)/('Vehicle Matching Criteria'!I$31:I$58&lt;&gt;""),ROWS('Vehicle Matching Criteria'!J$31:J58))),"")</f>
        <v/>
      </c>
      <c r="Q29" s="1" t="str">
        <f>IFERROR(INDEX('Vehicle Matching Criteria'!J$31:J$58,_xlfn.AGGREGATE(15,6,(ROW('Vehicle Matching Criteria'!J$31:J$58)-ROW('Vehicle Matching Criteria'!$B$31)+1)/('Vehicle Matching Criteria'!J$31:J$58&lt;&gt;""),ROWS('Vehicle Matching Criteria'!K$31:K58))),"")</f>
        <v/>
      </c>
      <c r="R29" s="1" t="str">
        <f>IFERROR(INDEX('Vehicle Matching Criteria'!K$31:K$58,_xlfn.AGGREGATE(15,6,(ROW('Vehicle Matching Criteria'!K$31:K$58)-ROW('Vehicle Matching Criteria'!$B$31)+1)/('Vehicle Matching Criteria'!K$31:K$58&lt;&gt;""),ROWS('Vehicle Matching Criteria'!L$31:L58))),"")</f>
        <v/>
      </c>
      <c r="S29" s="1"/>
      <c r="T29" s="1"/>
      <c r="U29" s="1"/>
      <c r="V29" s="1"/>
      <c r="W29" s="1"/>
      <c r="X29" s="1"/>
      <c r="Y29" s="1"/>
      <c r="Z29" s="1"/>
      <c r="AA29" s="1"/>
    </row>
    <row r="30" spans="1:27" x14ac:dyDescent="0.25">
      <c r="A30" s="1" t="str">
        <f>IFERROR(INDEX(B$2:B$49,_xlfn.AGGREGATE(15,6,(ROW(B$2:B$50)-ROW($B$2)+1)/(B$2:B$50&lt;&gt;""),ROWS(B$2:B30))),"")</f>
        <v/>
      </c>
      <c r="B30" s="1" t="str">
        <f t="shared" si="2"/>
        <v/>
      </c>
      <c r="C30" s="1" t="str">
        <f>IFERROR(INDEX(F$2:F$49,_xlfn.AGGREGATE(15,6,(ROW(F$2:F$50)-ROW($F$2)+1)/(F$2:F$50&lt;&gt;""),ROWS(F$2:F30))),"")</f>
        <v/>
      </c>
      <c r="F30" s="1" t="str">
        <f>INDEX('Zip Codes'!$B$1:$AE$1,ROWS('Zip Codes'!B$1:B11))</f>
        <v/>
      </c>
    </row>
    <row r="31" spans="1:27" x14ac:dyDescent="0.25">
      <c r="A31" s="1" t="str">
        <f>IFERROR(INDEX(B$2:B$49,_xlfn.AGGREGATE(15,6,(ROW(B$2:B$50)-ROW($B$2)+1)/(B$2:B$50&lt;&gt;""),ROWS(B$2:B31))),"")</f>
        <v/>
      </c>
      <c r="B31" s="1" t="str">
        <f t="shared" si="2"/>
        <v/>
      </c>
      <c r="C31" s="1" t="str">
        <f>IFERROR(INDEX(F$2:F$49,_xlfn.AGGREGATE(15,6,(ROW(F$2:F$50)-ROW($F$2)+1)/(F$2:F$50&lt;&gt;""),ROWS(F$2:F31))),"")</f>
        <v/>
      </c>
      <c r="F31" s="1" t="str">
        <f>INDEX('Zip Codes'!$B$1:$AE$1,ROWS('Zip Codes'!B$1:B12))</f>
        <v/>
      </c>
    </row>
    <row r="32" spans="1:27" x14ac:dyDescent="0.25">
      <c r="A32" s="1" t="str">
        <f>IFERROR(INDEX(B$2:B$49,_xlfn.AGGREGATE(15,6,(ROW(B$2:B$50)-ROW($B$2)+1)/(B$2:B$50&lt;&gt;""),ROWS(B$2:B32))),"")</f>
        <v/>
      </c>
      <c r="B32" s="1" t="str">
        <f t="shared" si="2"/>
        <v/>
      </c>
      <c r="C32" s="1" t="str">
        <f>IFERROR(INDEX(F$2:F$49,_xlfn.AGGREGATE(15,6,(ROW(F$2:F$50)-ROW($F$2)+1)/(F$2:F$50&lt;&gt;""),ROWS(F$2:F32))),"")</f>
        <v/>
      </c>
      <c r="F32" s="1" t="str">
        <f>INDEX('Zip Codes'!$B$1:$AE$1,ROWS('Zip Codes'!B$1:B13))</f>
        <v/>
      </c>
    </row>
    <row r="33" spans="1:6" x14ac:dyDescent="0.25">
      <c r="A33" s="1" t="str">
        <f>IFERROR(INDEX(B$2:B$49,_xlfn.AGGREGATE(15,6,(ROW(B$2:B$50)-ROW($B$2)+1)/(B$2:B$50&lt;&gt;""),ROWS(B$2:B33))),"")</f>
        <v/>
      </c>
      <c r="B33" s="1" t="str">
        <f t="shared" si="2"/>
        <v/>
      </c>
      <c r="C33" s="1" t="str">
        <f>IFERROR(INDEX(F$2:F$49,_xlfn.AGGREGATE(15,6,(ROW(F$2:F$50)-ROW($F$2)+1)/(F$2:F$50&lt;&gt;""),ROWS(F$2:F33))),"")</f>
        <v/>
      </c>
      <c r="F33" s="1" t="str">
        <f>INDEX('Zip Codes'!$B$1:$AE$1,ROWS('Zip Codes'!B$1:B14))</f>
        <v/>
      </c>
    </row>
    <row r="34" spans="1:6" x14ac:dyDescent="0.25">
      <c r="A34" s="1" t="str">
        <f>IFERROR(INDEX(B$2:B$49,_xlfn.AGGREGATE(15,6,(ROW(B$2:B$50)-ROW($B$2)+1)/(B$2:B$50&lt;&gt;""),ROWS(B$2:B34))),"")</f>
        <v/>
      </c>
      <c r="B34" s="1" t="str">
        <f t="shared" si="2"/>
        <v/>
      </c>
      <c r="C34" s="1" t="str">
        <f>IFERROR(INDEX(F$2:F$49,_xlfn.AGGREGATE(15,6,(ROW(F$2:F$50)-ROW($F$2)+1)/(F$2:F$50&lt;&gt;""),ROWS(F$2:F34))),"")</f>
        <v/>
      </c>
      <c r="F34" s="1" t="str">
        <f>INDEX('Zip Codes'!$B$1:$AE$1,ROWS('Zip Codes'!B$1:B15))</f>
        <v/>
      </c>
    </row>
    <row r="35" spans="1:6" x14ac:dyDescent="0.25">
      <c r="A35" s="1" t="str">
        <f>IFERROR(INDEX(B$2:B$49,_xlfn.AGGREGATE(15,6,(ROW(B$2:B$50)-ROW($B$2)+1)/(B$2:B$50&lt;&gt;""),ROWS(B$2:B35))),"")</f>
        <v/>
      </c>
      <c r="B35" s="1" t="str">
        <f t="shared" si="2"/>
        <v/>
      </c>
      <c r="C35" s="1" t="str">
        <f>IFERROR(INDEX(F$2:F$49,_xlfn.AGGREGATE(15,6,(ROW(F$2:F$50)-ROW($F$2)+1)/(F$2:F$50&lt;&gt;""),ROWS(F$2:F35))),"")</f>
        <v/>
      </c>
      <c r="F35" s="1" t="str">
        <f>INDEX('Zip Codes'!$B$1:$AE$1,ROWS('Zip Codes'!B$1:B16))</f>
        <v/>
      </c>
    </row>
    <row r="36" spans="1:6" x14ac:dyDescent="0.25">
      <c r="A36" s="1" t="str">
        <f>IFERROR(INDEX(B$2:B$49,_xlfn.AGGREGATE(15,6,(ROW(B$2:B$50)-ROW($B$2)+1)/(B$2:B$50&lt;&gt;""),ROWS(B$2:B36))),"")</f>
        <v/>
      </c>
      <c r="B36" s="1" t="str">
        <f t="shared" si="2"/>
        <v/>
      </c>
      <c r="C36" s="1" t="str">
        <f>IFERROR(INDEX(F$2:F$49,_xlfn.AGGREGATE(15,6,(ROW(F$2:F$50)-ROW($F$2)+1)/(F$2:F$50&lt;&gt;""),ROWS(F$2:F36))),"")</f>
        <v/>
      </c>
      <c r="F36" s="1" t="str">
        <f>INDEX('Zip Codes'!$B$1:$AE$1,ROWS('Zip Codes'!B$1:B17))</f>
        <v/>
      </c>
    </row>
    <row r="37" spans="1:6" x14ac:dyDescent="0.25">
      <c r="A37" s="1" t="str">
        <f>IFERROR(INDEX(B$2:B$49,_xlfn.AGGREGATE(15,6,(ROW(B$2:B$50)-ROW($B$2)+1)/(B$2:B$50&lt;&gt;""),ROWS(B$2:B37))),"")</f>
        <v/>
      </c>
      <c r="B37" s="1" t="str">
        <f t="shared" si="2"/>
        <v/>
      </c>
      <c r="C37" s="1" t="str">
        <f>IFERROR(INDEX(F$2:F$49,_xlfn.AGGREGATE(15,6,(ROW(F$2:F$50)-ROW($F$2)+1)/(F$2:F$50&lt;&gt;""),ROWS(F$2:F37))),"")</f>
        <v/>
      </c>
      <c r="F37" s="1" t="str">
        <f>INDEX('Zip Codes'!$B$1:$AE$1,ROWS('Zip Codes'!B$1:B18))</f>
        <v/>
      </c>
    </row>
    <row r="38" spans="1:6" x14ac:dyDescent="0.25">
      <c r="A38" s="1" t="str">
        <f>IFERROR(INDEX(B$2:B$49,_xlfn.AGGREGATE(15,6,(ROW(B$2:B$50)-ROW($B$2)+1)/(B$2:B$50&lt;&gt;""),ROWS(B$2:B38))),"")</f>
        <v/>
      </c>
      <c r="B38" s="1" t="str">
        <f t="shared" si="2"/>
        <v/>
      </c>
      <c r="C38" s="1" t="str">
        <f>IFERROR(INDEX(F$2:F$49,_xlfn.AGGREGATE(15,6,(ROW(F$2:F$50)-ROW($F$2)+1)/(F$2:F$50&lt;&gt;""),ROWS(F$2:F38))),"")</f>
        <v/>
      </c>
      <c r="F38" s="1" t="str">
        <f>INDEX('Zip Codes'!$B$1:$AE$1,ROWS('Zip Codes'!B$1:B19))</f>
        <v/>
      </c>
    </row>
    <row r="39" spans="1:6" x14ac:dyDescent="0.25">
      <c r="A39" s="1" t="str">
        <f>IFERROR(INDEX(B$2:B$49,_xlfn.AGGREGATE(15,6,(ROW(B$2:B$50)-ROW($B$2)+1)/(B$2:B$50&lt;&gt;""),ROWS(B$2:B39))),"")</f>
        <v/>
      </c>
      <c r="B39" s="1" t="str">
        <f t="shared" si="2"/>
        <v/>
      </c>
      <c r="C39" s="1" t="str">
        <f>IFERROR(INDEX(F$2:F$49,_xlfn.AGGREGATE(15,6,(ROW(F$2:F$50)-ROW($F$2)+1)/(F$2:F$50&lt;&gt;""),ROWS(F$2:F39))),"")</f>
        <v/>
      </c>
      <c r="F39" s="1" t="str">
        <f>INDEX('Zip Codes'!$B$1:$AE$1,ROWS('Zip Codes'!B$1:B20))</f>
        <v/>
      </c>
    </row>
    <row r="40" spans="1:6" x14ac:dyDescent="0.25">
      <c r="A40" s="1" t="str">
        <f>IFERROR(INDEX(B$2:B$49,_xlfn.AGGREGATE(15,6,(ROW(B$2:B$50)-ROW($B$2)+1)/(B$2:B$50&lt;&gt;""),ROWS(B$2:B40))),"")</f>
        <v/>
      </c>
      <c r="B40" s="1" t="str">
        <f t="shared" si="2"/>
        <v/>
      </c>
      <c r="C40" s="1" t="str">
        <f>IFERROR(INDEX(F$2:F$49,_xlfn.AGGREGATE(15,6,(ROW(F$2:F$50)-ROW($F$2)+1)/(F$2:F$50&lt;&gt;""),ROWS(F$2:F40))),"")</f>
        <v/>
      </c>
      <c r="F40" s="1" t="str">
        <f>INDEX('Zip Codes'!$B$1:$AE$1,ROWS('Zip Codes'!B$1:B21))</f>
        <v/>
      </c>
    </row>
    <row r="41" spans="1:6" x14ac:dyDescent="0.25">
      <c r="A41" s="1" t="str">
        <f>IFERROR(INDEX(B$2:B$49,_xlfn.AGGREGATE(15,6,(ROW(B$2:B$50)-ROW($B$2)+1)/(B$2:B$50&lt;&gt;""),ROWS(B$2:B41))),"")</f>
        <v/>
      </c>
      <c r="B41" s="1" t="str">
        <f t="shared" si="2"/>
        <v/>
      </c>
      <c r="C41" s="1" t="str">
        <f>IFERROR(INDEX(F$2:F$49,_xlfn.AGGREGATE(15,6,(ROW(F$2:F$50)-ROW($F$2)+1)/(F$2:F$50&lt;&gt;""),ROWS(F$2:F41))),"")</f>
        <v/>
      </c>
      <c r="F41" s="1" t="str">
        <f>INDEX('Zip Codes'!$B$1:$AE$1,ROWS('Zip Codes'!B$1:B22))</f>
        <v/>
      </c>
    </row>
    <row r="42" spans="1:6" x14ac:dyDescent="0.25">
      <c r="A42" s="1" t="str">
        <f>IFERROR(INDEX(B$2:B$49,_xlfn.AGGREGATE(15,6,(ROW(B$2:B$50)-ROW($B$2)+1)/(B$2:B$50&lt;&gt;""),ROWS(B$2:B42))),"")</f>
        <v/>
      </c>
      <c r="B42" s="1" t="str">
        <f t="shared" si="2"/>
        <v/>
      </c>
      <c r="C42" s="1" t="str">
        <f>IFERROR(INDEX(F$2:F$49,_xlfn.AGGREGATE(15,6,(ROW(F$2:F$50)-ROW($F$2)+1)/(F$2:F$50&lt;&gt;""),ROWS(F$2:F42))),"")</f>
        <v/>
      </c>
      <c r="F42" s="1" t="str">
        <f>INDEX('Zip Codes'!$B$1:$AE$1,ROWS('Zip Codes'!B$1:B23))</f>
        <v/>
      </c>
    </row>
    <row r="43" spans="1:6" x14ac:dyDescent="0.25">
      <c r="A43" s="1" t="str">
        <f>IFERROR(INDEX(B$2:B$49,_xlfn.AGGREGATE(15,6,(ROW(B$2:B$50)-ROW($B$2)+1)/(B$2:B$50&lt;&gt;""),ROWS(B$2:B43))),"")</f>
        <v/>
      </c>
      <c r="B43" s="1" t="str">
        <f t="shared" si="2"/>
        <v/>
      </c>
      <c r="C43" s="1" t="str">
        <f>IFERROR(INDEX(F$2:F$49,_xlfn.AGGREGATE(15,6,(ROW(F$2:F$50)-ROW($F$2)+1)/(F$2:F$50&lt;&gt;""),ROWS(F$2:F43))),"")</f>
        <v/>
      </c>
      <c r="F43" s="1" t="str">
        <f>INDEX('Zip Codes'!$B$1:$AE$1,ROWS('Zip Codes'!B$1:B24))</f>
        <v/>
      </c>
    </row>
    <row r="44" spans="1:6" x14ac:dyDescent="0.25">
      <c r="A44" s="1" t="str">
        <f>IFERROR(INDEX(B$2:B$49,_xlfn.AGGREGATE(15,6,(ROW(B$2:B$50)-ROW($B$2)+1)/(B$2:B$50&lt;&gt;""),ROWS(B$2:B44))),"")</f>
        <v/>
      </c>
      <c r="B44" s="1" t="str">
        <f t="shared" si="2"/>
        <v/>
      </c>
      <c r="C44" s="1" t="str">
        <f>IFERROR(INDEX(F$2:F$49,_xlfn.AGGREGATE(15,6,(ROW(F$2:F$50)-ROW($F$2)+1)/(F$2:F$50&lt;&gt;""),ROWS(F$2:F44))),"")</f>
        <v/>
      </c>
      <c r="F44" s="1" t="str">
        <f>INDEX('Zip Codes'!$B$1:$AE$1,ROWS('Zip Codes'!B$1:B25))</f>
        <v/>
      </c>
    </row>
    <row r="45" spans="1:6" x14ac:dyDescent="0.25">
      <c r="A45" s="1" t="str">
        <f>IFERROR(INDEX(B$2:B$49,_xlfn.AGGREGATE(15,6,(ROW(B$2:B$50)-ROW($B$2)+1)/(B$2:B$50&lt;&gt;""),ROWS(B$2:B45))),"")</f>
        <v/>
      </c>
      <c r="B45" s="1" t="str">
        <f t="shared" si="2"/>
        <v/>
      </c>
      <c r="C45" s="1" t="str">
        <f>IFERROR(INDEX(F$2:F$49,_xlfn.AGGREGATE(15,6,(ROW(F$2:F$50)-ROW($F$2)+1)/(F$2:F$50&lt;&gt;""),ROWS(F$2:F45))),"")</f>
        <v/>
      </c>
      <c r="F45" s="1" t="str">
        <f>INDEX('Zip Codes'!$B$1:$AE$1,ROWS('Zip Codes'!B$1:B26))</f>
        <v/>
      </c>
    </row>
    <row r="46" spans="1:6" x14ac:dyDescent="0.25">
      <c r="A46" s="1" t="str">
        <f>IFERROR(INDEX(B$2:B$49,_xlfn.AGGREGATE(15,6,(ROW(B$2:B$50)-ROW($B$2)+1)/(B$2:B$50&lt;&gt;""),ROWS(B$2:B46))),"")</f>
        <v/>
      </c>
      <c r="B46" s="1" t="str">
        <f t="shared" si="2"/>
        <v/>
      </c>
      <c r="C46" s="1" t="str">
        <f>IFERROR(INDEX(F$2:F$49,_xlfn.AGGREGATE(15,6,(ROW(F$2:F$50)-ROW($F$2)+1)/(F$2:F$50&lt;&gt;""),ROWS(F$2:F46))),"")</f>
        <v/>
      </c>
      <c r="F46" s="1" t="str">
        <f>INDEX('Zip Codes'!$B$1:$AE$1,ROWS('Zip Codes'!B$1:B27))</f>
        <v/>
      </c>
    </row>
    <row r="47" spans="1:6" x14ac:dyDescent="0.25">
      <c r="A47" s="1" t="str">
        <f>IFERROR(INDEX(B$2:B$49,_xlfn.AGGREGATE(15,6,(ROW(B$2:B$50)-ROW($B$2)+1)/(B$2:B$50&lt;&gt;""),ROWS(B$2:B47))),"")</f>
        <v/>
      </c>
      <c r="B47" s="1" t="str">
        <f t="shared" si="2"/>
        <v/>
      </c>
      <c r="C47" s="1" t="str">
        <f>IFERROR(INDEX(F$2:F$49,_xlfn.AGGREGATE(15,6,(ROW(F$2:F$50)-ROW($F$2)+1)/(F$2:F$50&lt;&gt;""),ROWS(F$2:F47))),"")</f>
        <v/>
      </c>
      <c r="F47" s="1" t="str">
        <f>INDEX('Zip Codes'!$B$1:$AE$1,ROWS('Zip Codes'!B$1:B28))</f>
        <v/>
      </c>
    </row>
    <row r="48" spans="1:6" x14ac:dyDescent="0.25">
      <c r="A48" s="1" t="str">
        <f>IFERROR(INDEX(B$2:B$49,_xlfn.AGGREGATE(15,6,(ROW(B$2:B$50)-ROW($B$2)+1)/(B$2:B$50&lt;&gt;""),ROWS(B$2:B48))),"")</f>
        <v/>
      </c>
      <c r="B48" s="1" t="str">
        <f t="shared" si="2"/>
        <v/>
      </c>
      <c r="C48" s="1" t="str">
        <f>IFERROR(INDEX(F$2:F$49,_xlfn.AGGREGATE(15,6,(ROW(F$2:F$50)-ROW($F$2)+1)/(F$2:F$50&lt;&gt;""),ROWS(F$2:F48))),"")</f>
        <v/>
      </c>
      <c r="F48" s="1" t="str">
        <f>INDEX('Zip Codes'!$B$1:$AE$1,ROWS('Zip Codes'!B$1:B29))</f>
        <v/>
      </c>
    </row>
    <row r="49" spans="1:6" x14ac:dyDescent="0.25">
      <c r="A49" s="1" t="str">
        <f>IFERROR(INDEX(B$2:B$49,_xlfn.AGGREGATE(15,6,(ROW(B$2:B$50)-ROW($B$2)+1)/(B$2:B$50&lt;&gt;""),ROWS(B$2:B49))),"")</f>
        <v/>
      </c>
      <c r="B49" s="1" t="str">
        <f t="shared" si="2"/>
        <v/>
      </c>
      <c r="C49" s="1" t="str">
        <f>IFERROR(INDEX(F$2:F$49,_xlfn.AGGREGATE(15,6,(ROW(F$2:F$50)-ROW($F$2)+1)/(F$2:F$50&lt;&gt;""),ROWS(F$2:F49))),"")</f>
        <v/>
      </c>
      <c r="D49" s="1" t="s">
        <v>38</v>
      </c>
      <c r="F49" s="1" t="str">
        <f>INDEX('Zip Codes'!$B$1:$AE$1,ROWS('Zip Codes'!B$1:B30))</f>
        <v/>
      </c>
    </row>
    <row r="50" spans="1:6" x14ac:dyDescent="0.25">
      <c r="A50" s="1" t="str">
        <f>IFERROR(INDEX(B$2:B$49,_xlfn.AGGREGATE(15,6,(ROW(B$2:B$50)-ROW($B$2)+1)/(B$2:B$50&lt;&gt;""),ROWS(B$2:B50))),"")</f>
        <v/>
      </c>
      <c r="B50" s="1" t="str">
        <f t="shared" si="2"/>
        <v/>
      </c>
      <c r="C50" s="1" t="str">
        <f>IFERROR(INDEX(F$2:F$49,_xlfn.AGGREGATE(15,6,(ROW(F$2:F$50)-ROW($F$2)+1)/(F$2:F$50&lt;&gt;""),ROWS(F$2:F50))),"")</f>
        <v/>
      </c>
    </row>
    <row r="52" spans="1:6" x14ac:dyDescent="0.25">
      <c r="D52" s="1" t="b">
        <f>IF(D54=D53,TRUE,FALSE)</f>
        <v>0</v>
      </c>
    </row>
    <row r="53" spans="1:6" x14ac:dyDescent="0.25">
      <c r="D53" s="1" t="s">
        <v>59</v>
      </c>
    </row>
    <row r="54" spans="1:6" x14ac:dyDescent="0.25">
      <c r="D54" s="1" t="s">
        <v>66</v>
      </c>
    </row>
    <row r="56" spans="1:6" x14ac:dyDescent="0.25">
      <c r="D56" s="1" t="s">
        <v>87</v>
      </c>
    </row>
    <row r="57" spans="1:6" x14ac:dyDescent="0.25">
      <c r="D57" s="1" t="s">
        <v>87</v>
      </c>
    </row>
    <row r="58" spans="1:6" x14ac:dyDescent="0.25">
      <c r="D58" s="1" t="b">
        <f>IF(D56=D57,TRUE,FALSE)</f>
        <v>1</v>
      </c>
    </row>
  </sheetData>
  <dataValidations count="1">
    <dataValidation type="list" allowBlank="1" showInputMessage="1" showErrorMessage="1" sqref="V2" xr:uid="{00000000-0002-0000-0200-000000000000}">
      <formula1>Vehicle_Types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1">
    <tabColor rgb="FFC00000"/>
  </sheetPr>
  <dimension ref="A1:K59"/>
  <sheetViews>
    <sheetView workbookViewId="0">
      <selection activeCell="I18" sqref="I18"/>
    </sheetView>
  </sheetViews>
  <sheetFormatPr defaultRowHeight="15" x14ac:dyDescent="0.25"/>
  <cols>
    <col min="1" max="1" width="54.7109375" bestFit="1" customWidth="1"/>
    <col min="2" max="2" width="11.7109375" bestFit="1" customWidth="1"/>
    <col min="3" max="3" width="19.140625" customWidth="1"/>
    <col min="4" max="4" width="12.7109375" customWidth="1"/>
    <col min="5" max="5" width="27.7109375" bestFit="1" customWidth="1"/>
    <col min="6" max="6" width="31" bestFit="1" customWidth="1"/>
    <col min="7" max="7" width="7.5703125" bestFit="1" customWidth="1"/>
    <col min="8" max="8" width="17.5703125" bestFit="1" customWidth="1"/>
    <col min="9" max="9" width="16" bestFit="1" customWidth="1"/>
    <col min="10" max="10" width="20.7109375" customWidth="1"/>
    <col min="11" max="11" width="20.7109375" bestFit="1" customWidth="1"/>
  </cols>
  <sheetData>
    <row r="1" spans="1:11" ht="45" x14ac:dyDescent="0.25">
      <c r="B1" s="4" t="s">
        <v>68</v>
      </c>
      <c r="C1" s="4" t="s">
        <v>64</v>
      </c>
      <c r="D1" s="4" t="s">
        <v>63</v>
      </c>
      <c r="E1" s="4" t="s">
        <v>65</v>
      </c>
      <c r="F1" s="4" t="s">
        <v>86</v>
      </c>
      <c r="G1" s="4" t="s">
        <v>10</v>
      </c>
      <c r="H1" s="4" t="s">
        <v>61</v>
      </c>
      <c r="I1" s="4" t="s">
        <v>62</v>
      </c>
      <c r="J1" s="4" t="s">
        <v>69</v>
      </c>
      <c r="K1" s="3"/>
    </row>
    <row r="2" spans="1:11" x14ac:dyDescent="0.25">
      <c r="A2" s="3"/>
    </row>
    <row r="3" spans="1:11" x14ac:dyDescent="0.25">
      <c r="A3" s="3" t="s">
        <v>1</v>
      </c>
      <c r="B3" t="s">
        <v>24</v>
      </c>
      <c r="H3" t="s">
        <v>24</v>
      </c>
    </row>
    <row r="4" spans="1:11" x14ac:dyDescent="0.25">
      <c r="A4" s="3" t="s">
        <v>191</v>
      </c>
      <c r="E4" t="s">
        <v>24</v>
      </c>
      <c r="I4" t="s">
        <v>24</v>
      </c>
      <c r="J4" t="s">
        <v>24</v>
      </c>
    </row>
    <row r="5" spans="1:11" x14ac:dyDescent="0.25">
      <c r="A5" s="3" t="s">
        <v>4</v>
      </c>
      <c r="H5" t="s">
        <v>24</v>
      </c>
    </row>
    <row r="6" spans="1:11" x14ac:dyDescent="0.25">
      <c r="A6" s="3" t="s">
        <v>43</v>
      </c>
      <c r="H6" t="s">
        <v>24</v>
      </c>
    </row>
    <row r="7" spans="1:11" x14ac:dyDescent="0.25">
      <c r="A7" s="3" t="s">
        <v>44</v>
      </c>
      <c r="B7" t="s">
        <v>24</v>
      </c>
      <c r="H7" t="s">
        <v>24</v>
      </c>
      <c r="I7" t="s">
        <v>24</v>
      </c>
      <c r="J7" t="s">
        <v>24</v>
      </c>
    </row>
    <row r="8" spans="1:11" x14ac:dyDescent="0.25">
      <c r="A8" s="3" t="s">
        <v>66</v>
      </c>
      <c r="C8" t="s">
        <v>24</v>
      </c>
      <c r="E8" t="s">
        <v>24</v>
      </c>
      <c r="F8" t="s">
        <v>24</v>
      </c>
      <c r="G8" t="s">
        <v>24</v>
      </c>
      <c r="J8" t="s">
        <v>24</v>
      </c>
    </row>
    <row r="9" spans="1:11" x14ac:dyDescent="0.25">
      <c r="A9" s="3" t="s">
        <v>45</v>
      </c>
      <c r="E9" t="s">
        <v>24</v>
      </c>
      <c r="F9" t="s">
        <v>24</v>
      </c>
      <c r="G9" t="s">
        <v>24</v>
      </c>
    </row>
    <row r="10" spans="1:11" x14ac:dyDescent="0.25">
      <c r="A10" s="3" t="s">
        <v>46</v>
      </c>
      <c r="B10" t="s">
        <v>24</v>
      </c>
      <c r="H10" t="s">
        <v>24</v>
      </c>
    </row>
    <row r="11" spans="1:11" x14ac:dyDescent="0.25">
      <c r="A11" s="3" t="s">
        <v>67</v>
      </c>
      <c r="B11" t="s">
        <v>24</v>
      </c>
    </row>
    <row r="12" spans="1:11" ht="30" x14ac:dyDescent="0.25">
      <c r="A12" s="4" t="s">
        <v>131</v>
      </c>
      <c r="B12" t="s">
        <v>24</v>
      </c>
      <c r="C12" t="s">
        <v>24</v>
      </c>
      <c r="G12" t="s">
        <v>24</v>
      </c>
      <c r="I12" t="s">
        <v>24</v>
      </c>
      <c r="J12" t="s">
        <v>24</v>
      </c>
    </row>
    <row r="13" spans="1:11" x14ac:dyDescent="0.25">
      <c r="A13" s="4" t="s">
        <v>134</v>
      </c>
      <c r="B13" t="s">
        <v>24</v>
      </c>
      <c r="H13" t="s">
        <v>24</v>
      </c>
      <c r="I13" t="s">
        <v>24</v>
      </c>
      <c r="J13" t="s">
        <v>24</v>
      </c>
    </row>
    <row r="14" spans="1:11" x14ac:dyDescent="0.25">
      <c r="A14" s="42" t="s">
        <v>156</v>
      </c>
      <c r="B14" s="1" t="s">
        <v>24</v>
      </c>
      <c r="H14" t="s">
        <v>24</v>
      </c>
      <c r="I14" t="s">
        <v>24</v>
      </c>
      <c r="J14" t="s">
        <v>24</v>
      </c>
    </row>
    <row r="15" spans="1:11" x14ac:dyDescent="0.25">
      <c r="A15" s="42" t="s">
        <v>146</v>
      </c>
      <c r="E15" t="s">
        <v>24</v>
      </c>
      <c r="J15" t="s">
        <v>24</v>
      </c>
    </row>
    <row r="16" spans="1:11" x14ac:dyDescent="0.25">
      <c r="A16" s="42" t="s">
        <v>147</v>
      </c>
      <c r="F16" t="s">
        <v>24</v>
      </c>
      <c r="G16" t="s">
        <v>24</v>
      </c>
      <c r="J16" t="s">
        <v>24</v>
      </c>
    </row>
    <row r="17" spans="1:11" x14ac:dyDescent="0.25">
      <c r="A17" s="42" t="s">
        <v>175</v>
      </c>
      <c r="E17" t="s">
        <v>24</v>
      </c>
      <c r="F17" t="s">
        <v>24</v>
      </c>
      <c r="G17" t="s">
        <v>24</v>
      </c>
      <c r="H17" t="s">
        <v>24</v>
      </c>
      <c r="J17" t="s">
        <v>24</v>
      </c>
    </row>
    <row r="18" spans="1:11" x14ac:dyDescent="0.25">
      <c r="A18" s="3" t="s">
        <v>200</v>
      </c>
      <c r="I18" t="s">
        <v>24</v>
      </c>
    </row>
    <row r="19" spans="1:11" x14ac:dyDescent="0.25">
      <c r="A19" s="3"/>
    </row>
    <row r="20" spans="1:11" x14ac:dyDescent="0.25">
      <c r="A20" s="3"/>
    </row>
    <row r="21" spans="1:11" x14ac:dyDescent="0.25">
      <c r="A21" s="3"/>
    </row>
    <row r="22" spans="1:11" x14ac:dyDescent="0.25">
      <c r="A22" s="3"/>
    </row>
    <row r="23" spans="1:11" x14ac:dyDescent="0.25">
      <c r="A23" s="3"/>
    </row>
    <row r="24" spans="1:11" x14ac:dyDescent="0.25">
      <c r="A24" s="3"/>
    </row>
    <row r="25" spans="1:11" x14ac:dyDescent="0.25">
      <c r="A25" s="3"/>
    </row>
    <row r="30" spans="1:11" x14ac:dyDescent="0.25">
      <c r="B30" s="1" t="s">
        <v>68</v>
      </c>
      <c r="C30" s="1" t="s">
        <v>64</v>
      </c>
      <c r="D30" s="1" t="s">
        <v>63</v>
      </c>
      <c r="E30" s="1" t="s">
        <v>65</v>
      </c>
      <c r="F30" s="1" t="s">
        <v>86</v>
      </c>
      <c r="G30" s="1" t="s">
        <v>10</v>
      </c>
      <c r="H30" s="1" t="s">
        <v>61</v>
      </c>
      <c r="I30" s="1" t="s">
        <v>62</v>
      </c>
      <c r="J30" s="1" t="s">
        <v>69</v>
      </c>
      <c r="K30" s="1" t="s">
        <v>22</v>
      </c>
    </row>
    <row r="31" spans="1:11" x14ac:dyDescent="0.25">
      <c r="A31">
        <v>1</v>
      </c>
      <c r="B31" t="str">
        <f t="shared" ref="B31:K31" si="0">IF(NOT(ISBLANK(B2)),$A2,"")</f>
        <v/>
      </c>
      <c r="C31" s="1" t="str">
        <f t="shared" si="0"/>
        <v/>
      </c>
      <c r="D31" s="1" t="str">
        <f t="shared" si="0"/>
        <v/>
      </c>
      <c r="E31" s="1" t="str">
        <f t="shared" si="0"/>
        <v/>
      </c>
      <c r="F31" s="1" t="str">
        <f t="shared" si="0"/>
        <v/>
      </c>
      <c r="G31" s="1" t="str">
        <f t="shared" si="0"/>
        <v/>
      </c>
      <c r="H31" s="1" t="str">
        <f t="shared" si="0"/>
        <v/>
      </c>
      <c r="I31" s="1" t="str">
        <f t="shared" si="0"/>
        <v/>
      </c>
      <c r="J31" s="1" t="str">
        <f t="shared" si="0"/>
        <v/>
      </c>
      <c r="K31" s="1" t="str">
        <f t="shared" si="0"/>
        <v/>
      </c>
    </row>
    <row r="32" spans="1:11" x14ac:dyDescent="0.25">
      <c r="A32" s="1">
        <v>2</v>
      </c>
      <c r="B32" s="1" t="str">
        <f t="shared" ref="B32:K32" si="1">IF(NOT(ISBLANK(B3)),$A3,"")</f>
        <v>HVIP</v>
      </c>
      <c r="C32" s="1" t="str">
        <f t="shared" si="1"/>
        <v/>
      </c>
      <c r="D32" s="1" t="str">
        <f t="shared" si="1"/>
        <v/>
      </c>
      <c r="E32" s="1" t="str">
        <f t="shared" si="1"/>
        <v/>
      </c>
      <c r="F32" s="1" t="str">
        <f t="shared" si="1"/>
        <v/>
      </c>
      <c r="G32" s="1" t="str">
        <f t="shared" si="1"/>
        <v/>
      </c>
      <c r="H32" s="1" t="str">
        <f t="shared" si="1"/>
        <v>HVIP</v>
      </c>
      <c r="I32" s="1" t="str">
        <f t="shared" si="1"/>
        <v/>
      </c>
      <c r="J32" s="1" t="str">
        <f t="shared" si="1"/>
        <v/>
      </c>
      <c r="K32" s="1" t="str">
        <f t="shared" si="1"/>
        <v/>
      </c>
    </row>
    <row r="33" spans="1:11" x14ac:dyDescent="0.25">
      <c r="A33" s="1">
        <v>3</v>
      </c>
      <c r="B33" s="1" t="str">
        <f t="shared" ref="B33:K33" si="2">IF(NOT(ISBLANK(B4)),$A4,"")</f>
        <v/>
      </c>
      <c r="C33" s="1" t="str">
        <f t="shared" si="2"/>
        <v/>
      </c>
      <c r="D33" s="1" t="str">
        <f t="shared" si="2"/>
        <v/>
      </c>
      <c r="E33" s="1" t="str">
        <f t="shared" si="2"/>
        <v>SJ Valley Air Truck Replacement</v>
      </c>
      <c r="F33" s="1" t="str">
        <f t="shared" si="2"/>
        <v/>
      </c>
      <c r="G33" s="1" t="str">
        <f t="shared" si="2"/>
        <v/>
      </c>
      <c r="H33" s="1" t="str">
        <f t="shared" si="2"/>
        <v/>
      </c>
      <c r="I33" s="1" t="str">
        <f t="shared" si="2"/>
        <v>SJ Valley Air Truck Replacement</v>
      </c>
      <c r="J33" s="1" t="str">
        <f t="shared" si="2"/>
        <v>SJ Valley Air Truck Replacement</v>
      </c>
      <c r="K33" s="1" t="str">
        <f t="shared" si="2"/>
        <v/>
      </c>
    </row>
    <row r="34" spans="1:11" x14ac:dyDescent="0.25">
      <c r="A34" s="1">
        <v>4</v>
      </c>
      <c r="B34" s="1" t="str">
        <f t="shared" ref="B34:K34" si="3">IF(NOT(ISBLANK(B5)),$A5,"")</f>
        <v/>
      </c>
      <c r="C34" s="1" t="str">
        <f t="shared" si="3"/>
        <v/>
      </c>
      <c r="D34" s="1" t="str">
        <f t="shared" si="3"/>
        <v/>
      </c>
      <c r="E34" s="1" t="str">
        <f t="shared" si="3"/>
        <v/>
      </c>
      <c r="F34" s="1" t="str">
        <f t="shared" si="3"/>
        <v/>
      </c>
      <c r="G34" s="1" t="str">
        <f t="shared" si="3"/>
        <v/>
      </c>
      <c r="H34" s="1" t="str">
        <f t="shared" si="3"/>
        <v>SJ Valley Air School Bus</v>
      </c>
      <c r="I34" s="1" t="str">
        <f t="shared" si="3"/>
        <v/>
      </c>
      <c r="J34" s="1" t="str">
        <f t="shared" si="3"/>
        <v/>
      </c>
      <c r="K34" s="1" t="str">
        <f t="shared" si="3"/>
        <v/>
      </c>
    </row>
    <row r="35" spans="1:11" x14ac:dyDescent="0.25">
      <c r="A35" s="1">
        <v>5</v>
      </c>
      <c r="B35" s="1" t="str">
        <f t="shared" ref="B35:K35" si="4">IF(NOT(ISBLANK(B6)),$A6,"")</f>
        <v/>
      </c>
      <c r="C35" s="1" t="str">
        <f t="shared" si="4"/>
        <v/>
      </c>
      <c r="D35" s="1" t="str">
        <f t="shared" si="4"/>
        <v/>
      </c>
      <c r="E35" s="1" t="str">
        <f t="shared" si="4"/>
        <v/>
      </c>
      <c r="F35" s="1" t="str">
        <f t="shared" si="4"/>
        <v/>
      </c>
      <c r="G35" s="1" t="str">
        <f t="shared" si="4"/>
        <v/>
      </c>
      <c r="H35" s="1" t="str">
        <f t="shared" si="4"/>
        <v xml:space="preserve">BAAQMD school bus (Carl Moyer Program) </v>
      </c>
      <c r="I35" s="1" t="str">
        <f t="shared" si="4"/>
        <v/>
      </c>
      <c r="J35" s="1" t="str">
        <f t="shared" si="4"/>
        <v/>
      </c>
      <c r="K35" s="1" t="str">
        <f t="shared" si="4"/>
        <v/>
      </c>
    </row>
    <row r="36" spans="1:11" x14ac:dyDescent="0.25">
      <c r="A36" s="1">
        <v>6</v>
      </c>
      <c r="B36" s="1" t="str">
        <f t="shared" ref="B36:K36" si="5">IF(NOT(ISBLANK(B7)),$A7,"")</f>
        <v xml:space="preserve">BAAQMD Truck and bus (Carl Moyer Program) </v>
      </c>
      <c r="C36" s="1" t="str">
        <f t="shared" si="5"/>
        <v/>
      </c>
      <c r="D36" s="1" t="str">
        <f t="shared" si="5"/>
        <v/>
      </c>
      <c r="E36" s="1" t="str">
        <f t="shared" si="5"/>
        <v/>
      </c>
      <c r="F36" s="1" t="str">
        <f t="shared" si="5"/>
        <v/>
      </c>
      <c r="G36" s="1" t="str">
        <f t="shared" si="5"/>
        <v/>
      </c>
      <c r="H36" s="1" t="str">
        <f t="shared" si="5"/>
        <v xml:space="preserve">BAAQMD Truck and bus (Carl Moyer Program) </v>
      </c>
      <c r="I36" s="1" t="str">
        <f t="shared" si="5"/>
        <v xml:space="preserve">BAAQMD Truck and bus (Carl Moyer Program) </v>
      </c>
      <c r="J36" s="1" t="str">
        <f t="shared" si="5"/>
        <v xml:space="preserve">BAAQMD Truck and bus (Carl Moyer Program) </v>
      </c>
      <c r="K36" s="1" t="str">
        <f t="shared" si="5"/>
        <v/>
      </c>
    </row>
    <row r="37" spans="1:11" x14ac:dyDescent="0.25">
      <c r="A37" s="1">
        <v>7</v>
      </c>
      <c r="B37" s="1" t="str">
        <f t="shared" ref="B37:K37" si="6">IF(NOT(ISBLANK(B8)),$A8,"")</f>
        <v/>
      </c>
      <c r="C37" s="1" t="str">
        <f t="shared" si="6"/>
        <v xml:space="preserve">BAAQMD Off Road (Carl Moyer Program)
</v>
      </c>
      <c r="D37" s="1" t="str">
        <f t="shared" si="6"/>
        <v/>
      </c>
      <c r="E37" s="1" t="str">
        <f t="shared" si="6"/>
        <v xml:space="preserve">BAAQMD Off Road (Carl Moyer Program)
</v>
      </c>
      <c r="F37" s="1" t="str">
        <f t="shared" si="6"/>
        <v xml:space="preserve">BAAQMD Off Road (Carl Moyer Program)
</v>
      </c>
      <c r="G37" s="1" t="str">
        <f t="shared" si="6"/>
        <v xml:space="preserve">BAAQMD Off Road (Carl Moyer Program)
</v>
      </c>
      <c r="H37" s="1" t="str">
        <f t="shared" si="6"/>
        <v/>
      </c>
      <c r="I37" s="1" t="str">
        <f t="shared" si="6"/>
        <v/>
      </c>
      <c r="J37" s="1" t="str">
        <f t="shared" si="6"/>
        <v xml:space="preserve">BAAQMD Off Road (Carl Moyer Program)
</v>
      </c>
      <c r="K37" s="1" t="str">
        <f t="shared" si="6"/>
        <v/>
      </c>
    </row>
    <row r="38" spans="1:11" x14ac:dyDescent="0.25">
      <c r="A38" s="1">
        <v>8</v>
      </c>
      <c r="B38" s="1" t="str">
        <f t="shared" ref="B38:K38" si="7">IF(NOT(ISBLANK(B9)),$A9,"")</f>
        <v/>
      </c>
      <c r="C38" s="1" t="str">
        <f t="shared" si="7"/>
        <v/>
      </c>
      <c r="D38" s="1" t="str">
        <f t="shared" si="7"/>
        <v/>
      </c>
      <c r="E38" s="1" t="str">
        <f t="shared" si="7"/>
        <v xml:space="preserve">CORE voucher incentive project </v>
      </c>
      <c r="F38" s="1" t="str">
        <f t="shared" si="7"/>
        <v xml:space="preserve">CORE voucher incentive project </v>
      </c>
      <c r="G38" s="1" t="str">
        <f t="shared" si="7"/>
        <v xml:space="preserve">CORE voucher incentive project </v>
      </c>
      <c r="H38" s="1" t="str">
        <f t="shared" si="7"/>
        <v/>
      </c>
      <c r="I38" s="1" t="str">
        <f t="shared" si="7"/>
        <v/>
      </c>
      <c r="J38" s="1" t="str">
        <f t="shared" si="7"/>
        <v/>
      </c>
      <c r="K38" s="1" t="str">
        <f t="shared" si="7"/>
        <v/>
      </c>
    </row>
    <row r="39" spans="1:11" x14ac:dyDescent="0.25">
      <c r="A39" s="1">
        <v>9</v>
      </c>
      <c r="B39" s="1" t="str">
        <f t="shared" ref="B39:K39" si="8">IF(NOT(ISBLANK(B10)),$A10,"")</f>
        <v xml:space="preserve">EPA - Diesel Emissions Reduction Act School Bus Rebate Program </v>
      </c>
      <c r="C39" s="1" t="str">
        <f t="shared" si="8"/>
        <v/>
      </c>
      <c r="D39" s="1" t="str">
        <f t="shared" si="8"/>
        <v/>
      </c>
      <c r="E39" s="1" t="str">
        <f t="shared" si="8"/>
        <v/>
      </c>
      <c r="F39" s="1" t="str">
        <f t="shared" si="8"/>
        <v/>
      </c>
      <c r="G39" s="1" t="str">
        <f t="shared" si="8"/>
        <v/>
      </c>
      <c r="H39" s="1" t="str">
        <f t="shared" si="8"/>
        <v xml:space="preserve">EPA - Diesel Emissions Reduction Act School Bus Rebate Program </v>
      </c>
      <c r="I39" s="1" t="str">
        <f t="shared" si="8"/>
        <v/>
      </c>
      <c r="J39" s="1" t="str">
        <f t="shared" si="8"/>
        <v/>
      </c>
      <c r="K39" s="1" t="str">
        <f t="shared" si="8"/>
        <v/>
      </c>
    </row>
    <row r="40" spans="1:11" x14ac:dyDescent="0.25">
      <c r="A40" s="1">
        <v>10</v>
      </c>
      <c r="B40" s="1" t="str">
        <f t="shared" ref="B40:K40" si="9">IF(NOT(ISBLANK(B11)),$A11,"")</f>
        <v xml:space="preserve">LCTOP </v>
      </c>
      <c r="C40" s="1" t="str">
        <f t="shared" si="9"/>
        <v/>
      </c>
      <c r="D40" s="1" t="str">
        <f t="shared" si="9"/>
        <v/>
      </c>
      <c r="E40" s="1" t="str">
        <f t="shared" si="9"/>
        <v/>
      </c>
      <c r="F40" s="1" t="str">
        <f t="shared" si="9"/>
        <v/>
      </c>
      <c r="G40" s="1" t="str">
        <f t="shared" si="9"/>
        <v/>
      </c>
      <c r="H40" s="1" t="str">
        <f t="shared" si="9"/>
        <v/>
      </c>
      <c r="I40" s="1" t="str">
        <f t="shared" si="9"/>
        <v/>
      </c>
      <c r="J40" s="1" t="str">
        <f t="shared" si="9"/>
        <v/>
      </c>
      <c r="K40" s="1" t="str">
        <f t="shared" si="9"/>
        <v/>
      </c>
    </row>
    <row r="41" spans="1:11" x14ac:dyDescent="0.25">
      <c r="A41" s="1">
        <v>11</v>
      </c>
      <c r="B41" s="1" t="str">
        <f t="shared" ref="B41:K41" si="10">IF(NOT(ISBLANK(B12)),$A12,"")</f>
        <v xml:space="preserve">Sacramento Air Quality Management District Carl Moyer Program </v>
      </c>
      <c r="C41" s="1" t="str">
        <f t="shared" si="10"/>
        <v xml:space="preserve">Sacramento Air Quality Management District Carl Moyer Program </v>
      </c>
      <c r="D41" s="1" t="str">
        <f t="shared" si="10"/>
        <v/>
      </c>
      <c r="E41" s="1" t="str">
        <f t="shared" si="10"/>
        <v/>
      </c>
      <c r="F41" s="1" t="str">
        <f t="shared" si="10"/>
        <v/>
      </c>
      <c r="G41" s="1" t="str">
        <f t="shared" si="10"/>
        <v xml:space="preserve">Sacramento Air Quality Management District Carl Moyer Program </v>
      </c>
      <c r="H41" s="1" t="str">
        <f t="shared" si="10"/>
        <v/>
      </c>
      <c r="I41" s="1" t="str">
        <f t="shared" si="10"/>
        <v xml:space="preserve">Sacramento Air Quality Management District Carl Moyer Program </v>
      </c>
      <c r="J41" s="1" t="str">
        <f t="shared" si="10"/>
        <v xml:space="preserve">Sacramento Air Quality Management District Carl Moyer Program </v>
      </c>
      <c r="K41" s="1" t="str">
        <f t="shared" si="10"/>
        <v/>
      </c>
    </row>
    <row r="42" spans="1:11" x14ac:dyDescent="0.25">
      <c r="A42" s="1">
        <v>12</v>
      </c>
      <c r="B42" s="1" t="str">
        <f t="shared" ref="B42:K42" si="11">IF(NOT(ISBLANK(B13)),$A13,"")</f>
        <v>SECAT</v>
      </c>
      <c r="C42" s="1" t="str">
        <f t="shared" si="11"/>
        <v/>
      </c>
      <c r="D42" s="1" t="str">
        <f t="shared" si="11"/>
        <v/>
      </c>
      <c r="E42" s="1" t="str">
        <f t="shared" si="11"/>
        <v/>
      </c>
      <c r="F42" s="1" t="str">
        <f t="shared" si="11"/>
        <v/>
      </c>
      <c r="G42" s="1" t="str">
        <f t="shared" si="11"/>
        <v/>
      </c>
      <c r="H42" s="1" t="str">
        <f t="shared" si="11"/>
        <v>SECAT</v>
      </c>
      <c r="I42" s="1" t="str">
        <f t="shared" si="11"/>
        <v>SECAT</v>
      </c>
      <c r="J42" s="1" t="str">
        <f t="shared" si="11"/>
        <v>SECAT</v>
      </c>
      <c r="K42" s="1" t="str">
        <f t="shared" si="11"/>
        <v/>
      </c>
    </row>
    <row r="43" spans="1:11" x14ac:dyDescent="0.25">
      <c r="A43" s="1">
        <v>13</v>
      </c>
      <c r="B43" s="1" t="str">
        <f t="shared" ref="B43:K43" si="12">IF(NOT(ISBLANK(B14)),$A14,"")</f>
        <v>VW Mitigation ZEV Transit, School and Shuttle Buses</v>
      </c>
      <c r="C43" s="1" t="str">
        <f t="shared" si="12"/>
        <v/>
      </c>
      <c r="D43" s="1" t="str">
        <f t="shared" si="12"/>
        <v/>
      </c>
      <c r="E43" s="1" t="str">
        <f t="shared" si="12"/>
        <v/>
      </c>
      <c r="F43" s="1" t="str">
        <f t="shared" si="12"/>
        <v/>
      </c>
      <c r="G43" s="1" t="str">
        <f t="shared" si="12"/>
        <v/>
      </c>
      <c r="H43" s="1" t="str">
        <f t="shared" si="12"/>
        <v>VW Mitigation ZEV Transit, School and Shuttle Buses</v>
      </c>
      <c r="I43" s="1" t="str">
        <f t="shared" si="12"/>
        <v>VW Mitigation ZEV Transit, School and Shuttle Buses</v>
      </c>
      <c r="J43" s="1" t="str">
        <f t="shared" si="12"/>
        <v>VW Mitigation ZEV Transit, School and Shuttle Buses</v>
      </c>
      <c r="K43" s="1" t="str">
        <f t="shared" si="12"/>
        <v/>
      </c>
    </row>
    <row r="44" spans="1:11" x14ac:dyDescent="0.25">
      <c r="A44" s="1">
        <v>14</v>
      </c>
      <c r="B44" s="1" t="str">
        <f t="shared" ref="B44:K44" si="13">IF(NOT(ISBLANK(B15)),$A15,"")</f>
        <v/>
      </c>
      <c r="C44" s="1" t="str">
        <f t="shared" si="13"/>
        <v/>
      </c>
      <c r="D44" s="1" t="str">
        <f t="shared" si="13"/>
        <v/>
      </c>
      <c r="E44" s="1" t="str">
        <f t="shared" si="13"/>
        <v xml:space="preserve">VW Mitigation ZEV Class 8 and Port Drayage Trucks </v>
      </c>
      <c r="F44" s="1" t="str">
        <f t="shared" si="13"/>
        <v/>
      </c>
      <c r="G44" s="1" t="str">
        <f t="shared" si="13"/>
        <v/>
      </c>
      <c r="H44" s="1" t="str">
        <f t="shared" si="13"/>
        <v/>
      </c>
      <c r="I44" s="1" t="str">
        <f t="shared" si="13"/>
        <v/>
      </c>
      <c r="J44" s="1" t="str">
        <f t="shared" si="13"/>
        <v xml:space="preserve">VW Mitigation ZEV Class 8 and Port Drayage Trucks </v>
      </c>
      <c r="K44" s="1" t="str">
        <f t="shared" si="13"/>
        <v/>
      </c>
    </row>
    <row r="45" spans="1:11" x14ac:dyDescent="0.25">
      <c r="A45" s="1">
        <v>15</v>
      </c>
      <c r="B45" s="1" t="str">
        <f t="shared" ref="B45:K45" si="14">IF(NOT(ISBLANK(B16)),$A16,"")</f>
        <v/>
      </c>
      <c r="C45" s="1" t="str">
        <f t="shared" si="14"/>
        <v/>
      </c>
      <c r="D45" s="1" t="str">
        <f t="shared" si="14"/>
        <v/>
      </c>
      <c r="E45" s="1" t="str">
        <f t="shared" si="14"/>
        <v/>
      </c>
      <c r="F45" s="1" t="str">
        <f t="shared" si="14"/>
        <v>VW mitigation ZEV Freight and Marine</v>
      </c>
      <c r="G45" s="1" t="str">
        <f t="shared" si="14"/>
        <v>VW mitigation ZEV Freight and Marine</v>
      </c>
      <c r="H45" s="1" t="str">
        <f t="shared" si="14"/>
        <v/>
      </c>
      <c r="I45" s="1" t="str">
        <f t="shared" si="14"/>
        <v/>
      </c>
      <c r="J45" s="1" t="str">
        <f t="shared" si="14"/>
        <v>VW mitigation ZEV Freight and Marine</v>
      </c>
      <c r="K45" s="1" t="str">
        <f t="shared" si="14"/>
        <v/>
      </c>
    </row>
    <row r="46" spans="1:11" x14ac:dyDescent="0.25">
      <c r="A46" s="1">
        <v>16</v>
      </c>
      <c r="B46" s="1" t="str">
        <f t="shared" ref="B46:K46" si="15">IF(NOT(ISBLANK(B17)),$A17,"")</f>
        <v/>
      </c>
      <c r="C46" s="1" t="str">
        <f t="shared" si="15"/>
        <v/>
      </c>
      <c r="D46" s="1" t="str">
        <f t="shared" si="15"/>
        <v/>
      </c>
      <c r="E46" s="1" t="str">
        <f t="shared" si="15"/>
        <v xml:space="preserve">EPA - Clean Diesel National Grants </v>
      </c>
      <c r="F46" s="1" t="str">
        <f t="shared" si="15"/>
        <v xml:space="preserve">EPA - Clean Diesel National Grants </v>
      </c>
      <c r="G46" s="1" t="str">
        <f t="shared" si="15"/>
        <v xml:space="preserve">EPA - Clean Diesel National Grants </v>
      </c>
      <c r="H46" s="1" t="str">
        <f t="shared" si="15"/>
        <v xml:space="preserve">EPA - Clean Diesel National Grants </v>
      </c>
      <c r="I46" s="1" t="str">
        <f t="shared" si="15"/>
        <v/>
      </c>
      <c r="J46" s="1" t="str">
        <f t="shared" si="15"/>
        <v xml:space="preserve">EPA - Clean Diesel National Grants </v>
      </c>
      <c r="K46" s="1" t="str">
        <f t="shared" si="15"/>
        <v/>
      </c>
    </row>
    <row r="47" spans="1:11" x14ac:dyDescent="0.25">
      <c r="A47" s="1">
        <v>17</v>
      </c>
      <c r="B47" s="1" t="str">
        <f t="shared" ref="B47:K47" si="16">IF(NOT(ISBLANK(B18)),$A18,"")</f>
        <v/>
      </c>
      <c r="C47" s="1" t="str">
        <f t="shared" si="16"/>
        <v/>
      </c>
      <c r="D47" s="1" t="str">
        <f t="shared" si="16"/>
        <v/>
      </c>
      <c r="E47" s="1" t="str">
        <f t="shared" si="16"/>
        <v/>
      </c>
      <c r="F47" s="1" t="str">
        <f t="shared" si="16"/>
        <v/>
      </c>
      <c r="G47" s="1" t="str">
        <f t="shared" si="16"/>
        <v/>
      </c>
      <c r="H47" s="1" t="str">
        <f t="shared" si="16"/>
        <v/>
      </c>
      <c r="I47" s="1" t="str">
        <f t="shared" si="16"/>
        <v>SJ Valley Tractor Replacement Program</v>
      </c>
      <c r="J47" s="1" t="str">
        <f t="shared" si="16"/>
        <v/>
      </c>
      <c r="K47" s="1" t="str">
        <f t="shared" si="16"/>
        <v/>
      </c>
    </row>
    <row r="48" spans="1:11" x14ac:dyDescent="0.25">
      <c r="A48" s="1">
        <v>18</v>
      </c>
      <c r="B48" s="1" t="str">
        <f t="shared" ref="B48:K48" si="17">IF(NOT(ISBLANK(B19)),$A19,"")</f>
        <v/>
      </c>
      <c r="C48" s="1" t="str">
        <f t="shared" si="17"/>
        <v/>
      </c>
      <c r="D48" s="1" t="str">
        <f t="shared" si="17"/>
        <v/>
      </c>
      <c r="E48" s="1" t="str">
        <f t="shared" si="17"/>
        <v/>
      </c>
      <c r="F48" s="1" t="str">
        <f t="shared" si="17"/>
        <v/>
      </c>
      <c r="G48" s="1" t="str">
        <f t="shared" si="17"/>
        <v/>
      </c>
      <c r="H48" s="1" t="str">
        <f t="shared" si="17"/>
        <v/>
      </c>
      <c r="I48" s="1" t="str">
        <f t="shared" si="17"/>
        <v/>
      </c>
      <c r="J48" s="1" t="str">
        <f t="shared" si="17"/>
        <v/>
      </c>
      <c r="K48" s="1" t="str">
        <f t="shared" si="17"/>
        <v/>
      </c>
    </row>
    <row r="49" spans="1:11" x14ac:dyDescent="0.25">
      <c r="A49" s="1">
        <v>19</v>
      </c>
      <c r="B49" s="1" t="str">
        <f t="shared" ref="B49:K49" si="18">IF(NOT(ISBLANK(B20)),$A20,"")</f>
        <v/>
      </c>
      <c r="C49" s="1" t="str">
        <f t="shared" si="18"/>
        <v/>
      </c>
      <c r="D49" s="1" t="str">
        <f t="shared" si="18"/>
        <v/>
      </c>
      <c r="E49" s="1" t="str">
        <f t="shared" si="18"/>
        <v/>
      </c>
      <c r="F49" s="1" t="str">
        <f t="shared" si="18"/>
        <v/>
      </c>
      <c r="G49" s="1" t="str">
        <f t="shared" si="18"/>
        <v/>
      </c>
      <c r="H49" s="1" t="str">
        <f t="shared" si="18"/>
        <v/>
      </c>
      <c r="I49" s="1" t="str">
        <f t="shared" si="18"/>
        <v/>
      </c>
      <c r="J49" s="1" t="str">
        <f t="shared" si="18"/>
        <v/>
      </c>
      <c r="K49" s="1" t="str">
        <f t="shared" si="18"/>
        <v/>
      </c>
    </row>
    <row r="50" spans="1:11" x14ac:dyDescent="0.25">
      <c r="A50" s="1">
        <v>20</v>
      </c>
      <c r="B50" s="1" t="str">
        <f t="shared" ref="B50:K50" si="19">IF(NOT(ISBLANK(B21)),$A21,"")</f>
        <v/>
      </c>
      <c r="C50" s="1" t="str">
        <f t="shared" si="19"/>
        <v/>
      </c>
      <c r="D50" s="1" t="str">
        <f t="shared" si="19"/>
        <v/>
      </c>
      <c r="E50" s="1" t="str">
        <f t="shared" si="19"/>
        <v/>
      </c>
      <c r="F50" s="1" t="str">
        <f t="shared" si="19"/>
        <v/>
      </c>
      <c r="G50" s="1" t="str">
        <f t="shared" si="19"/>
        <v/>
      </c>
      <c r="H50" s="1" t="str">
        <f t="shared" si="19"/>
        <v/>
      </c>
      <c r="I50" s="1" t="str">
        <f t="shared" si="19"/>
        <v/>
      </c>
      <c r="J50" s="1" t="str">
        <f t="shared" si="19"/>
        <v/>
      </c>
      <c r="K50" s="1" t="str">
        <f t="shared" si="19"/>
        <v/>
      </c>
    </row>
    <row r="51" spans="1:11" x14ac:dyDescent="0.25">
      <c r="A51" s="1">
        <v>21</v>
      </c>
      <c r="B51" s="1" t="str">
        <f t="shared" ref="B51:K51" si="20">IF(NOT(ISBLANK(B22)),$A22,"")</f>
        <v/>
      </c>
      <c r="C51" s="1" t="str">
        <f t="shared" si="20"/>
        <v/>
      </c>
      <c r="D51" s="1" t="str">
        <f t="shared" si="20"/>
        <v/>
      </c>
      <c r="E51" s="1" t="str">
        <f t="shared" si="20"/>
        <v/>
      </c>
      <c r="F51" s="1" t="str">
        <f t="shared" si="20"/>
        <v/>
      </c>
      <c r="G51" s="1" t="str">
        <f t="shared" si="20"/>
        <v/>
      </c>
      <c r="H51" s="1" t="str">
        <f t="shared" si="20"/>
        <v/>
      </c>
      <c r="I51" s="1" t="str">
        <f t="shared" si="20"/>
        <v/>
      </c>
      <c r="J51" s="1" t="str">
        <f t="shared" si="20"/>
        <v/>
      </c>
      <c r="K51" s="1" t="str">
        <f t="shared" si="20"/>
        <v/>
      </c>
    </row>
    <row r="52" spans="1:11" x14ac:dyDescent="0.25">
      <c r="A52" s="1">
        <v>22</v>
      </c>
      <c r="B52" s="1" t="str">
        <f t="shared" ref="B52:K52" si="21">IF(NOT(ISBLANK(B23)),$A23,"")</f>
        <v/>
      </c>
      <c r="C52" s="1" t="str">
        <f t="shared" si="21"/>
        <v/>
      </c>
      <c r="D52" s="1" t="str">
        <f t="shared" si="21"/>
        <v/>
      </c>
      <c r="E52" s="1" t="str">
        <f t="shared" si="21"/>
        <v/>
      </c>
      <c r="F52" s="1" t="str">
        <f t="shared" si="21"/>
        <v/>
      </c>
      <c r="G52" s="1" t="str">
        <f t="shared" si="21"/>
        <v/>
      </c>
      <c r="H52" s="1" t="str">
        <f t="shared" si="21"/>
        <v/>
      </c>
      <c r="I52" s="1" t="str">
        <f t="shared" si="21"/>
        <v/>
      </c>
      <c r="J52" s="1" t="str">
        <f t="shared" si="21"/>
        <v/>
      </c>
      <c r="K52" s="1" t="str">
        <f t="shared" si="21"/>
        <v/>
      </c>
    </row>
    <row r="53" spans="1:11" x14ac:dyDescent="0.25">
      <c r="A53" s="1">
        <v>23</v>
      </c>
      <c r="B53" s="1" t="str">
        <f t="shared" ref="B53:K53" si="22">IF(NOT(ISBLANK(B24)),$A24,"")</f>
        <v/>
      </c>
      <c r="C53" s="1" t="str">
        <f t="shared" si="22"/>
        <v/>
      </c>
      <c r="D53" s="1" t="str">
        <f t="shared" si="22"/>
        <v/>
      </c>
      <c r="E53" s="1" t="str">
        <f t="shared" si="22"/>
        <v/>
      </c>
      <c r="F53" s="1" t="str">
        <f t="shared" si="22"/>
        <v/>
      </c>
      <c r="G53" s="1" t="str">
        <f t="shared" si="22"/>
        <v/>
      </c>
      <c r="H53" s="1" t="str">
        <f t="shared" si="22"/>
        <v/>
      </c>
      <c r="I53" s="1" t="str">
        <f t="shared" si="22"/>
        <v/>
      </c>
      <c r="J53" s="1" t="str">
        <f t="shared" si="22"/>
        <v/>
      </c>
      <c r="K53" s="1" t="str">
        <f t="shared" si="22"/>
        <v/>
      </c>
    </row>
    <row r="54" spans="1:11" x14ac:dyDescent="0.25">
      <c r="A54" s="1">
        <v>24</v>
      </c>
      <c r="B54" s="1" t="str">
        <f t="shared" ref="B54:K54" si="23">IF(NOT(ISBLANK(B25)),$A25,"")</f>
        <v/>
      </c>
      <c r="C54" s="1" t="str">
        <f t="shared" si="23"/>
        <v/>
      </c>
      <c r="D54" s="1" t="str">
        <f t="shared" si="23"/>
        <v/>
      </c>
      <c r="E54" s="1" t="str">
        <f t="shared" si="23"/>
        <v/>
      </c>
      <c r="F54" s="1" t="str">
        <f t="shared" si="23"/>
        <v/>
      </c>
      <c r="G54" s="1" t="str">
        <f t="shared" si="23"/>
        <v/>
      </c>
      <c r="H54" s="1" t="str">
        <f t="shared" si="23"/>
        <v/>
      </c>
      <c r="I54" s="1" t="str">
        <f t="shared" si="23"/>
        <v/>
      </c>
      <c r="J54" s="1" t="str">
        <f t="shared" si="23"/>
        <v/>
      </c>
      <c r="K54" s="1" t="str">
        <f t="shared" si="23"/>
        <v/>
      </c>
    </row>
    <row r="55" spans="1:11" x14ac:dyDescent="0.25">
      <c r="A55" s="1">
        <v>25</v>
      </c>
      <c r="B55" s="1" t="str">
        <f t="shared" ref="B55:K55" si="24">IF(NOT(ISBLANK(B26)),$A26,"")</f>
        <v/>
      </c>
      <c r="C55" s="1" t="str">
        <f t="shared" si="24"/>
        <v/>
      </c>
      <c r="D55" s="1" t="str">
        <f t="shared" si="24"/>
        <v/>
      </c>
      <c r="E55" s="1" t="str">
        <f t="shared" si="24"/>
        <v/>
      </c>
      <c r="F55" s="1" t="str">
        <f t="shared" si="24"/>
        <v/>
      </c>
      <c r="G55" s="1" t="str">
        <f t="shared" si="24"/>
        <v/>
      </c>
      <c r="H55" s="1" t="str">
        <f t="shared" si="24"/>
        <v/>
      </c>
      <c r="I55" s="1" t="str">
        <f t="shared" si="24"/>
        <v/>
      </c>
      <c r="J55" s="1" t="str">
        <f t="shared" si="24"/>
        <v/>
      </c>
      <c r="K55" s="1" t="str">
        <f t="shared" si="24"/>
        <v/>
      </c>
    </row>
    <row r="56" spans="1:11" x14ac:dyDescent="0.25">
      <c r="A56" s="1">
        <v>26</v>
      </c>
      <c r="B56" s="1" t="str">
        <f t="shared" ref="B56:K56" si="25">IF(NOT(ISBLANK(B27)),$A27,"")</f>
        <v/>
      </c>
      <c r="C56" s="1" t="str">
        <f t="shared" si="25"/>
        <v/>
      </c>
      <c r="D56" s="1" t="str">
        <f t="shared" si="25"/>
        <v/>
      </c>
      <c r="E56" s="1" t="str">
        <f t="shared" si="25"/>
        <v/>
      </c>
      <c r="F56" s="1" t="str">
        <f t="shared" si="25"/>
        <v/>
      </c>
      <c r="G56" s="1" t="str">
        <f t="shared" si="25"/>
        <v/>
      </c>
      <c r="H56" s="1" t="str">
        <f t="shared" si="25"/>
        <v/>
      </c>
      <c r="I56" s="1" t="str">
        <f t="shared" si="25"/>
        <v/>
      </c>
      <c r="J56" s="1" t="str">
        <f t="shared" si="25"/>
        <v/>
      </c>
      <c r="K56" s="1" t="str">
        <f t="shared" si="25"/>
        <v/>
      </c>
    </row>
    <row r="57" spans="1:11" x14ac:dyDescent="0.25">
      <c r="A57" s="1">
        <v>27</v>
      </c>
      <c r="B57" s="1" t="str">
        <f t="shared" ref="B57:K57" si="26">IF(NOT(ISBLANK(B28)),$A28,"")</f>
        <v/>
      </c>
      <c r="C57" s="1" t="str">
        <f t="shared" si="26"/>
        <v/>
      </c>
      <c r="D57" s="1" t="str">
        <f t="shared" si="26"/>
        <v/>
      </c>
      <c r="E57" s="1" t="str">
        <f t="shared" si="26"/>
        <v/>
      </c>
      <c r="F57" s="1" t="str">
        <f t="shared" si="26"/>
        <v/>
      </c>
      <c r="G57" s="1" t="str">
        <f t="shared" si="26"/>
        <v/>
      </c>
      <c r="H57" s="1" t="str">
        <f t="shared" si="26"/>
        <v/>
      </c>
      <c r="I57" s="1" t="str">
        <f t="shared" si="26"/>
        <v/>
      </c>
      <c r="J57" s="1" t="str">
        <f t="shared" si="26"/>
        <v/>
      </c>
      <c r="K57" s="1" t="str">
        <f t="shared" si="26"/>
        <v/>
      </c>
    </row>
    <row r="58" spans="1:11" x14ac:dyDescent="0.25">
      <c r="A58" s="1">
        <v>28</v>
      </c>
      <c r="B58" s="1" t="str">
        <f t="shared" ref="B58:K58" si="27">IF(NOT(ISBLANK(B29)),$A29,"")</f>
        <v/>
      </c>
      <c r="C58" s="1" t="str">
        <f t="shared" si="27"/>
        <v/>
      </c>
      <c r="D58" s="1" t="str">
        <f t="shared" si="27"/>
        <v/>
      </c>
      <c r="E58" s="1" t="str">
        <f t="shared" si="27"/>
        <v/>
      </c>
      <c r="F58" s="1" t="str">
        <f t="shared" si="27"/>
        <v/>
      </c>
      <c r="G58" s="1" t="str">
        <f t="shared" si="27"/>
        <v/>
      </c>
      <c r="H58" s="1" t="str">
        <f t="shared" si="27"/>
        <v/>
      </c>
      <c r="I58" s="1" t="str">
        <f t="shared" si="27"/>
        <v/>
      </c>
      <c r="J58" s="1" t="str">
        <f t="shared" si="27"/>
        <v/>
      </c>
      <c r="K58" s="1" t="str">
        <f t="shared" si="27"/>
        <v/>
      </c>
    </row>
    <row r="59" spans="1:11" x14ac:dyDescent="0.25">
      <c r="A59" s="1" t="s">
        <v>25</v>
      </c>
      <c r="B59" s="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C00000"/>
  </sheetPr>
  <dimension ref="A1:AE327"/>
  <sheetViews>
    <sheetView workbookViewId="0">
      <selection activeCell="J268" sqref="J268"/>
    </sheetView>
  </sheetViews>
  <sheetFormatPr defaultRowHeight="15" outlineLevelRow="1" x14ac:dyDescent="0.25"/>
  <cols>
    <col min="1" max="1" width="23.7109375" style="1" customWidth="1"/>
    <col min="2" max="2" width="23.7109375" bestFit="1" customWidth="1"/>
    <col min="3" max="3" width="20" bestFit="1" customWidth="1"/>
    <col min="4" max="5" width="20.28515625" bestFit="1" customWidth="1"/>
    <col min="6" max="6" width="16.42578125" bestFit="1" customWidth="1"/>
    <col min="7" max="7" width="17.7109375" bestFit="1" customWidth="1"/>
  </cols>
  <sheetData>
    <row r="1" spans="1:31" s="1" customFormat="1" x14ac:dyDescent="0.25">
      <c r="A1" s="1" t="s">
        <v>36</v>
      </c>
      <c r="B1" t="str">
        <f>IFERROR(INDEX($B$2:$AE$6,5,B$5),"")</f>
        <v/>
      </c>
      <c r="C1" s="1" t="str">
        <f>IFERROR(INDEX($B$2:$AE$6,5,C$5),"")</f>
        <v/>
      </c>
      <c r="D1" s="1" t="str">
        <f>IFERROR(INDEX($B$2:$AE$6,5,D$5),"")</f>
        <v/>
      </c>
      <c r="E1" s="1" t="str">
        <f>IFERROR(INDEX($B$2:$AE$6,5,E$5),"")</f>
        <v/>
      </c>
      <c r="F1" s="1" t="str">
        <f t="shared" ref="F1:AE1" si="0">IFERROR(INDEX($B$2:$AE$6,5,F$5),"")</f>
        <v/>
      </c>
      <c r="G1" s="1" t="str">
        <f t="shared" si="0"/>
        <v/>
      </c>
      <c r="H1" s="1" t="str">
        <f t="shared" si="0"/>
        <v/>
      </c>
      <c r="I1" s="1" t="str">
        <f t="shared" si="0"/>
        <v/>
      </c>
      <c r="J1" s="1" t="str">
        <f t="shared" si="0"/>
        <v/>
      </c>
      <c r="K1" s="1" t="str">
        <f t="shared" si="0"/>
        <v/>
      </c>
      <c r="L1" s="1" t="str">
        <f t="shared" si="0"/>
        <v/>
      </c>
      <c r="M1" s="1" t="str">
        <f t="shared" si="0"/>
        <v/>
      </c>
      <c r="N1" s="1" t="str">
        <f t="shared" si="0"/>
        <v/>
      </c>
      <c r="O1" s="1" t="str">
        <f t="shared" si="0"/>
        <v/>
      </c>
      <c r="P1" s="1" t="str">
        <f t="shared" si="0"/>
        <v/>
      </c>
      <c r="Q1" s="1" t="str">
        <f t="shared" si="0"/>
        <v/>
      </c>
      <c r="R1" s="1" t="str">
        <f t="shared" si="0"/>
        <v/>
      </c>
      <c r="S1" s="1" t="str">
        <f t="shared" si="0"/>
        <v/>
      </c>
      <c r="T1" s="1" t="str">
        <f t="shared" si="0"/>
        <v/>
      </c>
      <c r="U1" s="1" t="str">
        <f t="shared" si="0"/>
        <v/>
      </c>
      <c r="V1" s="1" t="str">
        <f t="shared" si="0"/>
        <v/>
      </c>
      <c r="W1" s="1" t="str">
        <f t="shared" si="0"/>
        <v/>
      </c>
      <c r="X1" s="1" t="str">
        <f t="shared" si="0"/>
        <v/>
      </c>
      <c r="Y1" s="1" t="str">
        <f t="shared" si="0"/>
        <v/>
      </c>
      <c r="Z1" s="1" t="str">
        <f t="shared" si="0"/>
        <v/>
      </c>
      <c r="AA1" s="1" t="str">
        <f t="shared" si="0"/>
        <v/>
      </c>
      <c r="AB1" s="1" t="str">
        <f t="shared" si="0"/>
        <v/>
      </c>
      <c r="AC1" s="1" t="str">
        <f t="shared" si="0"/>
        <v/>
      </c>
      <c r="AD1" s="1" t="str">
        <f t="shared" si="0"/>
        <v/>
      </c>
      <c r="AE1" s="1" t="str">
        <f t="shared" si="0"/>
        <v/>
      </c>
    </row>
    <row r="2" spans="1:31" s="1" customFormat="1" x14ac:dyDescent="0.25">
      <c r="A2" s="1" t="s">
        <v>32</v>
      </c>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c r="U2" s="1">
        <v>20</v>
      </c>
      <c r="V2" s="1">
        <v>21</v>
      </c>
      <c r="W2" s="1">
        <v>22</v>
      </c>
      <c r="X2" s="1">
        <v>23</v>
      </c>
      <c r="Y2" s="1">
        <v>24</v>
      </c>
      <c r="Z2" s="1">
        <v>25</v>
      </c>
      <c r="AA2" s="1">
        <v>26</v>
      </c>
      <c r="AB2" s="1">
        <v>27</v>
      </c>
      <c r="AC2" s="1">
        <v>28</v>
      </c>
      <c r="AD2" s="1">
        <v>29</v>
      </c>
      <c r="AE2" s="1">
        <v>30</v>
      </c>
    </row>
    <row r="3" spans="1:31" s="1" customFormat="1" x14ac:dyDescent="0.25">
      <c r="A3" s="1" t="s">
        <v>33</v>
      </c>
      <c r="B3" s="1" t="b">
        <f>IF(ISNUMBER(MATCH(VALUE(selectedZip),'Zip Codes'!B7:B261,0)),TRUE,FALSE)</f>
        <v>0</v>
      </c>
      <c r="C3" s="1" t="b">
        <f>IF(ISNUMBER(MATCH(VALUE(selectedZip),'Zip Codes'!C7:C261,0)),TRUE,FALSE)</f>
        <v>0</v>
      </c>
      <c r="D3" s="1" t="b">
        <f>IF(ISNUMBER(MATCH(VALUE(selectedZip),'Zip Codes'!D7:D261,0)),TRUE,FALSE)</f>
        <v>0</v>
      </c>
      <c r="E3" s="1" t="b">
        <f>IF(ISNUMBER(MATCH(VALUE(selectedZip),'Zip Codes'!E7:E261,0)),TRUE,FALSE)</f>
        <v>0</v>
      </c>
      <c r="F3" s="1" t="b">
        <f>IF(ISNUMBER(MATCH(VALUE(selectedZip),'Zip Codes'!F7:F261,0)),TRUE,FALSE)</f>
        <v>0</v>
      </c>
      <c r="G3" s="1" t="b">
        <f>IF(ISNUMBER(MATCH(VALUE(selectedZip),'Zip Codes'!G7:G261,0)),TRUE,FALSE)</f>
        <v>0</v>
      </c>
      <c r="H3" s="1" t="b">
        <f>IF(ISNUMBER(MATCH(VALUE(selectedZip),'Zip Codes'!H7:H261,0)),TRUE,FALSE)</f>
        <v>0</v>
      </c>
      <c r="I3" s="1" t="b">
        <f>IF(ISNUMBER(MATCH(VALUE(selectedZip),'Zip Codes'!I7:I261,0)),TRUE,FALSE)</f>
        <v>0</v>
      </c>
      <c r="J3" s="1" t="b">
        <f>IF(ISNUMBER(MATCH(VALUE(selectedZip),'Zip Codes'!J7:J261,0)),TRUE,FALSE)</f>
        <v>0</v>
      </c>
      <c r="K3" s="1" t="b">
        <f>IF(ISNUMBER(MATCH(VALUE(selectedZip),'Zip Codes'!K7:K261,0)),TRUE,FALSE)</f>
        <v>0</v>
      </c>
      <c r="L3" s="1" t="b">
        <f>IF(ISNUMBER(MATCH(VALUE(selectedZip),'Zip Codes'!L7:L261,0)),TRUE,FALSE)</f>
        <v>0</v>
      </c>
      <c r="M3" s="1" t="b">
        <f>IF(ISNUMBER(MATCH(VALUE(selectedZip),'Zip Codes'!M7:M261,0)),TRUE,FALSE)</f>
        <v>0</v>
      </c>
      <c r="N3" s="1" t="b">
        <f>IF(ISNUMBER(MATCH(VALUE(selectedZip),'Zip Codes'!N7:N261,0)),TRUE,FALSE)</f>
        <v>0</v>
      </c>
      <c r="O3" s="1" t="b">
        <f>IF(ISNUMBER(MATCH(VALUE(selectedZip),'Zip Codes'!O7:O261,0)),TRUE,FALSE)</f>
        <v>0</v>
      </c>
      <c r="P3" s="1" t="b">
        <f>IF(ISNUMBER(MATCH(VALUE(selectedZip),'Zip Codes'!P7:P261,0)),TRUE,FALSE)</f>
        <v>0</v>
      </c>
      <c r="Q3" s="1" t="b">
        <f>IF(ISNUMBER(MATCH(VALUE(selectedZip),'Zip Codes'!Q7:Q261,0)),TRUE,FALSE)</f>
        <v>0</v>
      </c>
      <c r="R3" s="1" t="b">
        <f>IF(ISNUMBER(MATCH(VALUE(selectedZip),'Zip Codes'!R7:R261,0)),TRUE,FALSE)</f>
        <v>0</v>
      </c>
      <c r="S3" s="1" t="b">
        <f>IF(ISNUMBER(MATCH(VALUE(selectedZip),'Zip Codes'!S7:S261,0)),TRUE,FALSE)</f>
        <v>0</v>
      </c>
      <c r="T3" s="1" t="b">
        <f>IF(ISNUMBER(MATCH(VALUE(selectedZip),'Zip Codes'!T7:T261,0)),TRUE,FALSE)</f>
        <v>0</v>
      </c>
      <c r="U3" s="1" t="b">
        <f>IF(ISNUMBER(MATCH(VALUE(selectedZip),'Zip Codes'!U7:U261,0)),TRUE,FALSE)</f>
        <v>0</v>
      </c>
      <c r="V3" s="1" t="b">
        <f>IF(ISNUMBER(MATCH(VALUE(selectedZip),'Zip Codes'!V7:V261,0)),TRUE,FALSE)</f>
        <v>0</v>
      </c>
      <c r="W3" s="1" t="b">
        <f>IF(ISNUMBER(MATCH(VALUE(selectedZip),'Zip Codes'!W7:W261,0)),TRUE,FALSE)</f>
        <v>0</v>
      </c>
      <c r="X3" s="1" t="b">
        <f>IF(ISNUMBER(MATCH(VALUE(selectedZip),'Zip Codes'!X7:X261,0)),TRUE,FALSE)</f>
        <v>0</v>
      </c>
      <c r="Y3" s="1" t="b">
        <f>IF(ISNUMBER(MATCH(VALUE(selectedZip),'Zip Codes'!Y7:Y261,0)),TRUE,FALSE)</f>
        <v>0</v>
      </c>
      <c r="Z3" s="1" t="b">
        <f>IF(ISNUMBER(MATCH(VALUE(selectedZip),'Zip Codes'!Z7:Z261,0)),TRUE,FALSE)</f>
        <v>0</v>
      </c>
      <c r="AA3" s="1" t="b">
        <f>IF(ISNUMBER(MATCH(VALUE(selectedZip),'Zip Codes'!AA7:AA261,0)),TRUE,FALSE)</f>
        <v>0</v>
      </c>
      <c r="AB3" s="1" t="b">
        <f>IF(ISNUMBER(MATCH(VALUE(selectedZip),'Zip Codes'!AB7:AB261,0)),TRUE,FALSE)</f>
        <v>0</v>
      </c>
      <c r="AC3" s="1" t="b">
        <f>IF(ISNUMBER(MATCH(VALUE(selectedZip),'Zip Codes'!AC7:AC261,0)),TRUE,FALSE)</f>
        <v>0</v>
      </c>
      <c r="AD3" s="1" t="b">
        <f>IF(ISNUMBER(MATCH(VALUE(selectedZip),'Zip Codes'!AD7:AD261,0)),TRUE,FALSE)</f>
        <v>0</v>
      </c>
      <c r="AE3" s="1" t="b">
        <f>IF(ISNUMBER(MATCH(VALUE(selectedZip),'Zip Codes'!AE7:AE261,0)),TRUE,FALSE)</f>
        <v>0</v>
      </c>
    </row>
    <row r="4" spans="1:31" s="1" customFormat="1" outlineLevel="1" x14ac:dyDescent="0.25">
      <c r="A4" s="1" t="s">
        <v>34</v>
      </c>
      <c r="B4" s="1" t="str">
        <f>IF(B3,B2,"")</f>
        <v/>
      </c>
      <c r="C4" s="1" t="str">
        <f t="shared" ref="C4:AE4" si="1">IF(C3,C2,"")</f>
        <v/>
      </c>
      <c r="D4" s="1" t="str">
        <f t="shared" si="1"/>
        <v/>
      </c>
      <c r="E4" s="1" t="str">
        <f t="shared" si="1"/>
        <v/>
      </c>
      <c r="F4" s="1" t="str">
        <f t="shared" si="1"/>
        <v/>
      </c>
      <c r="G4" s="1" t="str">
        <f t="shared" si="1"/>
        <v/>
      </c>
      <c r="H4" s="1" t="str">
        <f t="shared" si="1"/>
        <v/>
      </c>
      <c r="I4" s="1" t="str">
        <f t="shared" si="1"/>
        <v/>
      </c>
      <c r="J4" s="1" t="str">
        <f t="shared" si="1"/>
        <v/>
      </c>
      <c r="K4" s="1" t="str">
        <f t="shared" si="1"/>
        <v/>
      </c>
      <c r="L4" s="1" t="str">
        <f t="shared" si="1"/>
        <v/>
      </c>
      <c r="M4" s="1" t="str">
        <f t="shared" si="1"/>
        <v/>
      </c>
      <c r="N4" s="1" t="str">
        <f t="shared" si="1"/>
        <v/>
      </c>
      <c r="O4" s="1" t="str">
        <f t="shared" si="1"/>
        <v/>
      </c>
      <c r="P4" s="1" t="str">
        <f t="shared" si="1"/>
        <v/>
      </c>
      <c r="Q4" s="1" t="str">
        <f t="shared" si="1"/>
        <v/>
      </c>
      <c r="R4" s="1" t="str">
        <f t="shared" si="1"/>
        <v/>
      </c>
      <c r="S4" s="1" t="str">
        <f t="shared" si="1"/>
        <v/>
      </c>
      <c r="T4" s="1" t="str">
        <f t="shared" si="1"/>
        <v/>
      </c>
      <c r="U4" s="1" t="str">
        <f t="shared" si="1"/>
        <v/>
      </c>
      <c r="V4" s="1" t="str">
        <f t="shared" si="1"/>
        <v/>
      </c>
      <c r="W4" s="1" t="str">
        <f t="shared" si="1"/>
        <v/>
      </c>
      <c r="X4" s="1" t="str">
        <f t="shared" si="1"/>
        <v/>
      </c>
      <c r="Y4" s="1" t="str">
        <f t="shared" si="1"/>
        <v/>
      </c>
      <c r="Z4" s="1" t="str">
        <f t="shared" si="1"/>
        <v/>
      </c>
      <c r="AA4" s="1" t="str">
        <f t="shared" si="1"/>
        <v/>
      </c>
      <c r="AB4" s="1" t="str">
        <f t="shared" si="1"/>
        <v/>
      </c>
      <c r="AC4" s="1" t="str">
        <f t="shared" si="1"/>
        <v/>
      </c>
      <c r="AD4" s="1" t="str">
        <f t="shared" si="1"/>
        <v/>
      </c>
      <c r="AE4" s="1" t="str">
        <f t="shared" si="1"/>
        <v/>
      </c>
    </row>
    <row r="5" spans="1:31" s="1" customFormat="1" outlineLevel="1" x14ac:dyDescent="0.25">
      <c r="A5" s="1" t="s">
        <v>35</v>
      </c>
      <c r="B5" t="str">
        <f>IFERROR(SMALL($B$4:$AE$4,B2),"")</f>
        <v/>
      </c>
      <c r="C5" t="str">
        <f t="shared" ref="C5:AE5" si="2">IFERROR(SMALL($B$4:$AE$4,C2),"")</f>
        <v/>
      </c>
      <c r="D5" t="str">
        <f t="shared" si="2"/>
        <v/>
      </c>
      <c r="E5" t="str">
        <f t="shared" si="2"/>
        <v/>
      </c>
      <c r="F5" t="str">
        <f t="shared" si="2"/>
        <v/>
      </c>
      <c r="G5" t="str">
        <f t="shared" si="2"/>
        <v/>
      </c>
      <c r="H5" t="str">
        <f t="shared" si="2"/>
        <v/>
      </c>
      <c r="I5" t="str">
        <f t="shared" si="2"/>
        <v/>
      </c>
      <c r="J5" t="str">
        <f t="shared" si="2"/>
        <v/>
      </c>
      <c r="K5" t="str">
        <f t="shared" si="2"/>
        <v/>
      </c>
      <c r="L5" t="str">
        <f t="shared" si="2"/>
        <v/>
      </c>
      <c r="M5" t="str">
        <f t="shared" si="2"/>
        <v/>
      </c>
      <c r="N5" t="str">
        <f t="shared" si="2"/>
        <v/>
      </c>
      <c r="O5" t="str">
        <f t="shared" si="2"/>
        <v/>
      </c>
      <c r="P5" t="str">
        <f t="shared" si="2"/>
        <v/>
      </c>
      <c r="Q5" t="str">
        <f t="shared" si="2"/>
        <v/>
      </c>
      <c r="R5" t="str">
        <f t="shared" si="2"/>
        <v/>
      </c>
      <c r="S5" t="str">
        <f t="shared" si="2"/>
        <v/>
      </c>
      <c r="T5" t="str">
        <f t="shared" si="2"/>
        <v/>
      </c>
      <c r="U5" t="str">
        <f t="shared" si="2"/>
        <v/>
      </c>
      <c r="V5" t="str">
        <f t="shared" si="2"/>
        <v/>
      </c>
      <c r="W5" t="str">
        <f t="shared" si="2"/>
        <v/>
      </c>
      <c r="X5" t="str">
        <f t="shared" si="2"/>
        <v/>
      </c>
      <c r="Y5" t="str">
        <f t="shared" si="2"/>
        <v/>
      </c>
      <c r="Z5" t="str">
        <f t="shared" si="2"/>
        <v/>
      </c>
      <c r="AA5" t="str">
        <f t="shared" si="2"/>
        <v/>
      </c>
      <c r="AB5" t="str">
        <f t="shared" si="2"/>
        <v/>
      </c>
      <c r="AC5" t="str">
        <f t="shared" si="2"/>
        <v/>
      </c>
      <c r="AD5" t="str">
        <f t="shared" si="2"/>
        <v/>
      </c>
      <c r="AE5" t="str">
        <f t="shared" si="2"/>
        <v/>
      </c>
    </row>
    <row r="6" spans="1:31" x14ac:dyDescent="0.25">
      <c r="A6" s="1" t="s">
        <v>13</v>
      </c>
      <c r="B6" s="1" t="s">
        <v>3</v>
      </c>
      <c r="C6" s="1" t="s">
        <v>4</v>
      </c>
      <c r="D6" s="1" t="s">
        <v>5</v>
      </c>
      <c r="E6" s="1" t="s">
        <v>43</v>
      </c>
      <c r="F6" s="1" t="s">
        <v>44</v>
      </c>
      <c r="G6" s="1" t="s">
        <v>66</v>
      </c>
      <c r="H6" s="37" t="s">
        <v>131</v>
      </c>
      <c r="I6" s="2" t="s">
        <v>134</v>
      </c>
      <c r="J6" s="37" t="s">
        <v>202</v>
      </c>
      <c r="K6" s="1"/>
      <c r="L6" s="1"/>
      <c r="M6" s="1"/>
      <c r="N6" s="1"/>
    </row>
    <row r="7" spans="1:31" x14ac:dyDescent="0.25">
      <c r="B7">
        <v>93723</v>
      </c>
      <c r="C7" s="1">
        <v>93723</v>
      </c>
      <c r="D7" s="1">
        <v>93723</v>
      </c>
      <c r="E7" s="1">
        <v>94588</v>
      </c>
      <c r="F7" s="1">
        <v>94588</v>
      </c>
      <c r="G7" s="1">
        <v>94588</v>
      </c>
      <c r="H7" s="1">
        <v>94203</v>
      </c>
      <c r="I7" s="1">
        <v>94203</v>
      </c>
      <c r="J7" s="1">
        <v>93723</v>
      </c>
      <c r="K7" s="1"/>
      <c r="L7" s="1"/>
      <c r="M7" s="1"/>
      <c r="N7" s="1"/>
    </row>
    <row r="8" spans="1:31" x14ac:dyDescent="0.25">
      <c r="B8">
        <v>93602</v>
      </c>
      <c r="C8" s="1">
        <v>93602</v>
      </c>
      <c r="D8" s="1">
        <v>93602</v>
      </c>
      <c r="E8" s="1">
        <v>94587</v>
      </c>
      <c r="F8" s="1">
        <v>94587</v>
      </c>
      <c r="G8" s="1">
        <v>94587</v>
      </c>
      <c r="H8" s="1">
        <v>94204</v>
      </c>
      <c r="I8" s="1">
        <v>94204</v>
      </c>
      <c r="J8" s="1">
        <v>93602</v>
      </c>
      <c r="K8" s="1"/>
      <c r="L8" s="1"/>
      <c r="M8" s="1"/>
      <c r="N8" s="1"/>
    </row>
    <row r="9" spans="1:31" x14ac:dyDescent="0.25">
      <c r="B9" s="1">
        <v>93730</v>
      </c>
      <c r="C9" s="1">
        <v>93730</v>
      </c>
      <c r="D9" s="1">
        <v>93730</v>
      </c>
      <c r="E9" s="1">
        <v>94601</v>
      </c>
      <c r="F9" s="1">
        <v>94601</v>
      </c>
      <c r="G9" s="1">
        <v>94601</v>
      </c>
      <c r="H9" s="1">
        <v>94205</v>
      </c>
      <c r="I9" s="1">
        <v>94205</v>
      </c>
      <c r="J9" s="1">
        <v>93730</v>
      </c>
      <c r="K9" s="1"/>
      <c r="L9" s="1"/>
      <c r="M9" s="1"/>
      <c r="N9" s="1"/>
    </row>
    <row r="10" spans="1:31" x14ac:dyDescent="0.25">
      <c r="B10" s="1">
        <v>93606</v>
      </c>
      <c r="C10" s="1">
        <v>93606</v>
      </c>
      <c r="D10" s="1">
        <v>93606</v>
      </c>
      <c r="E10" s="1">
        <v>94603</v>
      </c>
      <c r="F10" s="1">
        <v>94603</v>
      </c>
      <c r="G10" s="1">
        <v>94603</v>
      </c>
      <c r="H10" s="1">
        <v>94206</v>
      </c>
      <c r="I10" s="1">
        <v>94206</v>
      </c>
      <c r="J10" s="1">
        <v>93606</v>
      </c>
      <c r="K10" s="1"/>
      <c r="L10" s="1"/>
      <c r="M10" s="1"/>
      <c r="N10" s="1"/>
    </row>
    <row r="11" spans="1:31" x14ac:dyDescent="0.25">
      <c r="B11" s="1">
        <v>93605</v>
      </c>
      <c r="C11" s="1">
        <v>93605</v>
      </c>
      <c r="D11" s="1">
        <v>93605</v>
      </c>
      <c r="E11" s="1">
        <v>94602</v>
      </c>
      <c r="F11" s="1">
        <v>94602</v>
      </c>
      <c r="G11" s="1">
        <v>94602</v>
      </c>
      <c r="H11" s="1">
        <v>94207</v>
      </c>
      <c r="I11" s="1">
        <v>94207</v>
      </c>
      <c r="J11" s="1">
        <v>93605</v>
      </c>
      <c r="K11" s="1"/>
      <c r="L11" s="1"/>
      <c r="M11" s="1"/>
      <c r="N11" s="1"/>
    </row>
    <row r="12" spans="1:31" x14ac:dyDescent="0.25">
      <c r="B12" s="1">
        <v>93608</v>
      </c>
      <c r="C12" s="1">
        <v>93608</v>
      </c>
      <c r="D12" s="1">
        <v>93608</v>
      </c>
      <c r="E12" s="1">
        <v>94605</v>
      </c>
      <c r="F12" s="1">
        <v>94605</v>
      </c>
      <c r="G12" s="1">
        <v>94605</v>
      </c>
      <c r="H12" s="1">
        <v>94208</v>
      </c>
      <c r="I12" s="1">
        <v>94208</v>
      </c>
      <c r="J12" s="1">
        <v>93608</v>
      </c>
      <c r="K12" s="1"/>
      <c r="L12" s="1"/>
      <c r="M12" s="1"/>
      <c r="N12" s="1"/>
    </row>
    <row r="13" spans="1:31" x14ac:dyDescent="0.25">
      <c r="B13" s="1">
        <v>93609</v>
      </c>
      <c r="C13" s="1">
        <v>93609</v>
      </c>
      <c r="D13" s="1">
        <v>93609</v>
      </c>
      <c r="E13" s="1">
        <v>94607</v>
      </c>
      <c r="F13" s="1">
        <v>94607</v>
      </c>
      <c r="G13" s="1">
        <v>94607</v>
      </c>
      <c r="H13" s="1">
        <v>94209</v>
      </c>
      <c r="I13" s="1">
        <v>94209</v>
      </c>
      <c r="J13" s="1">
        <v>93609</v>
      </c>
      <c r="K13" s="1"/>
      <c r="L13" s="1"/>
      <c r="M13" s="1"/>
      <c r="N13" s="1"/>
    </row>
    <row r="14" spans="1:31" x14ac:dyDescent="0.25">
      <c r="B14" s="1">
        <v>93612</v>
      </c>
      <c r="C14" s="1">
        <v>93612</v>
      </c>
      <c r="D14" s="1">
        <v>93612</v>
      </c>
      <c r="E14" s="1">
        <v>94606</v>
      </c>
      <c r="F14" s="1">
        <v>94606</v>
      </c>
      <c r="G14" s="1">
        <v>94606</v>
      </c>
      <c r="H14" s="1">
        <v>94211</v>
      </c>
      <c r="I14" s="1">
        <v>94211</v>
      </c>
      <c r="J14" s="1">
        <v>93612</v>
      </c>
      <c r="K14" s="1"/>
      <c r="L14" s="1"/>
      <c r="M14" s="1"/>
      <c r="N14" s="1"/>
    </row>
    <row r="15" spans="1:31" x14ac:dyDescent="0.25">
      <c r="B15" s="1">
        <v>93611</v>
      </c>
      <c r="C15" s="1">
        <v>93611</v>
      </c>
      <c r="D15" s="1">
        <v>93611</v>
      </c>
      <c r="E15" s="1">
        <v>94609</v>
      </c>
      <c r="F15" s="1">
        <v>94609</v>
      </c>
      <c r="G15" s="1">
        <v>94609</v>
      </c>
      <c r="H15" s="1">
        <v>94229</v>
      </c>
      <c r="I15" s="1">
        <v>94229</v>
      </c>
      <c r="J15" s="1">
        <v>93611</v>
      </c>
      <c r="K15" s="1"/>
      <c r="L15" s="1"/>
      <c r="M15" s="1"/>
      <c r="N15" s="1"/>
    </row>
    <row r="16" spans="1:31" x14ac:dyDescent="0.25">
      <c r="B16" s="1">
        <v>93616</v>
      </c>
      <c r="C16" s="1">
        <v>93616</v>
      </c>
      <c r="D16" s="1">
        <v>93616</v>
      </c>
      <c r="E16" s="1">
        <v>94608</v>
      </c>
      <c r="F16" s="1">
        <v>94608</v>
      </c>
      <c r="G16" s="1">
        <v>94608</v>
      </c>
      <c r="H16" s="1">
        <v>94230</v>
      </c>
      <c r="I16" s="1">
        <v>94230</v>
      </c>
      <c r="J16" s="1">
        <v>93616</v>
      </c>
      <c r="K16" s="1"/>
      <c r="L16" s="1"/>
      <c r="M16" s="1"/>
      <c r="N16" s="1"/>
    </row>
    <row r="17" spans="2:14" x14ac:dyDescent="0.25">
      <c r="B17" s="1">
        <v>93619</v>
      </c>
      <c r="C17" s="1">
        <v>93619</v>
      </c>
      <c r="D17" s="1">
        <v>93619</v>
      </c>
      <c r="E17" s="1">
        <v>94611</v>
      </c>
      <c r="F17" s="1">
        <v>94611</v>
      </c>
      <c r="G17" s="1">
        <v>94611</v>
      </c>
      <c r="H17" s="1">
        <v>94232</v>
      </c>
      <c r="I17" s="1">
        <v>94232</v>
      </c>
      <c r="J17" s="1">
        <v>93619</v>
      </c>
      <c r="K17" s="1"/>
      <c r="L17" s="1"/>
      <c r="M17" s="1"/>
      <c r="N17" s="1"/>
    </row>
    <row r="18" spans="2:14" x14ac:dyDescent="0.25">
      <c r="B18" s="1">
        <v>93621</v>
      </c>
      <c r="C18" s="1">
        <v>93621</v>
      </c>
      <c r="D18" s="1">
        <v>93621</v>
      </c>
      <c r="E18" s="1">
        <v>94610</v>
      </c>
      <c r="F18" s="1">
        <v>94610</v>
      </c>
      <c r="G18" s="1">
        <v>94610</v>
      </c>
      <c r="H18" s="1">
        <v>94234</v>
      </c>
      <c r="I18" s="1">
        <v>94234</v>
      </c>
      <c r="J18" s="1">
        <v>93621</v>
      </c>
      <c r="K18" s="1"/>
      <c r="L18" s="1"/>
      <c r="M18" s="1"/>
      <c r="N18" s="1"/>
    </row>
    <row r="19" spans="2:14" x14ac:dyDescent="0.25">
      <c r="B19" s="1">
        <v>93620</v>
      </c>
      <c r="C19" s="1">
        <v>93620</v>
      </c>
      <c r="D19" s="1">
        <v>93620</v>
      </c>
      <c r="E19" s="1">
        <v>94613</v>
      </c>
      <c r="F19" s="1">
        <v>94613</v>
      </c>
      <c r="G19" s="1">
        <v>94613</v>
      </c>
      <c r="H19" s="1">
        <v>94235</v>
      </c>
      <c r="I19" s="1">
        <v>94235</v>
      </c>
      <c r="J19" s="1">
        <v>93620</v>
      </c>
      <c r="K19" s="1"/>
      <c r="L19" s="1"/>
      <c r="M19" s="1"/>
      <c r="N19" s="1"/>
    </row>
    <row r="20" spans="2:14" x14ac:dyDescent="0.25">
      <c r="B20" s="1">
        <v>93622</v>
      </c>
      <c r="C20" s="1">
        <v>93622</v>
      </c>
      <c r="D20" s="1">
        <v>93622</v>
      </c>
      <c r="E20" s="1">
        <v>94612</v>
      </c>
      <c r="F20" s="1">
        <v>94612</v>
      </c>
      <c r="G20" s="1">
        <v>94612</v>
      </c>
      <c r="H20" s="1">
        <v>94236</v>
      </c>
      <c r="I20" s="1">
        <v>94236</v>
      </c>
      <c r="J20" s="1">
        <v>93622</v>
      </c>
      <c r="K20" s="1"/>
      <c r="L20" s="1"/>
      <c r="M20" s="1"/>
      <c r="N20" s="1"/>
    </row>
    <row r="21" spans="2:14" x14ac:dyDescent="0.25">
      <c r="B21" s="1">
        <v>93625</v>
      </c>
      <c r="C21" s="1">
        <v>93625</v>
      </c>
      <c r="D21" s="1">
        <v>93625</v>
      </c>
      <c r="E21" s="1">
        <v>94618</v>
      </c>
      <c r="F21" s="1">
        <v>94618</v>
      </c>
      <c r="G21" s="1">
        <v>94618</v>
      </c>
      <c r="H21" s="1">
        <v>94237</v>
      </c>
      <c r="I21" s="1">
        <v>94237</v>
      </c>
      <c r="J21" s="1">
        <v>93625</v>
      </c>
      <c r="K21" s="1"/>
      <c r="L21" s="1"/>
      <c r="M21" s="1"/>
      <c r="N21" s="1"/>
    </row>
    <row r="22" spans="2:14" x14ac:dyDescent="0.25">
      <c r="B22" s="1">
        <v>93624</v>
      </c>
      <c r="C22" s="1">
        <v>93624</v>
      </c>
      <c r="D22" s="1">
        <v>93624</v>
      </c>
      <c r="E22" s="1">
        <v>94619</v>
      </c>
      <c r="F22" s="1">
        <v>94619</v>
      </c>
      <c r="G22" s="1">
        <v>94619</v>
      </c>
      <c r="H22" s="1">
        <v>94239</v>
      </c>
      <c r="I22" s="1">
        <v>94239</v>
      </c>
      <c r="J22" s="1">
        <v>93624</v>
      </c>
      <c r="K22" s="1"/>
      <c r="L22" s="1"/>
      <c r="M22" s="1"/>
      <c r="N22" s="1"/>
    </row>
    <row r="23" spans="2:14" x14ac:dyDescent="0.25">
      <c r="B23">
        <v>93627</v>
      </c>
      <c r="C23" s="1">
        <v>93627</v>
      </c>
      <c r="D23" s="1">
        <v>93627</v>
      </c>
      <c r="E23">
        <v>94621</v>
      </c>
      <c r="F23" s="1">
        <v>94621</v>
      </c>
      <c r="G23" s="1">
        <v>94621</v>
      </c>
      <c r="H23">
        <v>94240</v>
      </c>
      <c r="I23">
        <v>94240</v>
      </c>
      <c r="J23" s="1">
        <v>93627</v>
      </c>
    </row>
    <row r="24" spans="2:14" x14ac:dyDescent="0.25">
      <c r="B24">
        <v>93626</v>
      </c>
      <c r="C24" s="1">
        <v>93626</v>
      </c>
      <c r="D24" s="1">
        <v>93626</v>
      </c>
      <c r="E24">
        <v>94660</v>
      </c>
      <c r="F24" s="1">
        <v>94660</v>
      </c>
      <c r="G24" s="1">
        <v>94660</v>
      </c>
      <c r="H24">
        <v>94244</v>
      </c>
      <c r="I24">
        <v>94244</v>
      </c>
      <c r="J24" s="1">
        <v>93626</v>
      </c>
    </row>
    <row r="25" spans="2:14" x14ac:dyDescent="0.25">
      <c r="B25">
        <v>93630</v>
      </c>
      <c r="C25" s="1">
        <v>93630</v>
      </c>
      <c r="D25" s="1">
        <v>93630</v>
      </c>
      <c r="E25">
        <v>94661</v>
      </c>
      <c r="F25" s="1">
        <v>94661</v>
      </c>
      <c r="G25" s="1">
        <v>94661</v>
      </c>
      <c r="H25">
        <v>94245</v>
      </c>
      <c r="I25">
        <v>94245</v>
      </c>
      <c r="J25" s="1">
        <v>93630</v>
      </c>
    </row>
    <row r="26" spans="2:14" x14ac:dyDescent="0.25">
      <c r="B26">
        <v>93628</v>
      </c>
      <c r="C26" s="1">
        <v>93628</v>
      </c>
      <c r="D26" s="1">
        <v>93628</v>
      </c>
      <c r="E26">
        <v>94701</v>
      </c>
      <c r="F26" s="1">
        <v>94701</v>
      </c>
      <c r="G26" s="1">
        <v>94701</v>
      </c>
      <c r="H26">
        <v>94246</v>
      </c>
      <c r="I26">
        <v>94246</v>
      </c>
      <c r="J26" s="1">
        <v>93628</v>
      </c>
    </row>
    <row r="27" spans="2:14" x14ac:dyDescent="0.25">
      <c r="B27">
        <v>93633</v>
      </c>
      <c r="C27" s="1">
        <v>93633</v>
      </c>
      <c r="D27" s="1">
        <v>93633</v>
      </c>
      <c r="E27">
        <v>94703</v>
      </c>
      <c r="F27" s="1">
        <v>94703</v>
      </c>
      <c r="G27" s="1">
        <v>94703</v>
      </c>
      <c r="H27">
        <v>94247</v>
      </c>
      <c r="I27">
        <v>94247</v>
      </c>
      <c r="J27" s="1">
        <v>93633</v>
      </c>
    </row>
    <row r="28" spans="2:14" x14ac:dyDescent="0.25">
      <c r="B28">
        <v>93631</v>
      </c>
      <c r="C28" s="1">
        <v>93631</v>
      </c>
      <c r="D28" s="1">
        <v>93631</v>
      </c>
      <c r="E28">
        <v>94702</v>
      </c>
      <c r="F28" s="1">
        <v>94702</v>
      </c>
      <c r="G28" s="1">
        <v>94702</v>
      </c>
      <c r="H28">
        <v>94248</v>
      </c>
      <c r="I28">
        <v>94248</v>
      </c>
      <c r="J28" s="1">
        <v>93631</v>
      </c>
    </row>
    <row r="29" spans="2:14" x14ac:dyDescent="0.25">
      <c r="B29">
        <v>93634</v>
      </c>
      <c r="C29" s="1">
        <v>93634</v>
      </c>
      <c r="D29" s="1">
        <v>93634</v>
      </c>
      <c r="E29">
        <v>94705</v>
      </c>
      <c r="F29" s="1">
        <v>94705</v>
      </c>
      <c r="G29" s="1">
        <v>94705</v>
      </c>
      <c r="H29">
        <v>94249</v>
      </c>
      <c r="I29">
        <v>94249</v>
      </c>
      <c r="J29" s="1">
        <v>93634</v>
      </c>
    </row>
    <row r="30" spans="2:14" x14ac:dyDescent="0.25">
      <c r="B30">
        <v>93640</v>
      </c>
      <c r="C30" s="1">
        <v>93640</v>
      </c>
      <c r="D30" s="1">
        <v>93640</v>
      </c>
      <c r="E30">
        <v>94501</v>
      </c>
      <c r="F30" s="1">
        <v>94501</v>
      </c>
      <c r="G30" s="1">
        <v>94501</v>
      </c>
      <c r="H30">
        <v>94250</v>
      </c>
      <c r="I30">
        <v>94250</v>
      </c>
      <c r="J30" s="1">
        <v>93640</v>
      </c>
    </row>
    <row r="31" spans="2:14" x14ac:dyDescent="0.25">
      <c r="B31">
        <v>93641</v>
      </c>
      <c r="C31" s="1">
        <v>93641</v>
      </c>
      <c r="D31" s="1">
        <v>93641</v>
      </c>
      <c r="E31">
        <v>94704</v>
      </c>
      <c r="F31" s="1">
        <v>94704</v>
      </c>
      <c r="G31" s="1">
        <v>94704</v>
      </c>
      <c r="H31">
        <v>94252</v>
      </c>
      <c r="I31">
        <v>94252</v>
      </c>
      <c r="J31" s="1">
        <v>93641</v>
      </c>
    </row>
    <row r="32" spans="2:14" x14ac:dyDescent="0.25">
      <c r="B32">
        <v>93646</v>
      </c>
      <c r="C32" s="1">
        <v>93646</v>
      </c>
      <c r="D32" s="1">
        <v>93646</v>
      </c>
      <c r="E32">
        <v>94707</v>
      </c>
      <c r="F32" s="1">
        <v>94707</v>
      </c>
      <c r="G32" s="1">
        <v>94707</v>
      </c>
      <c r="H32">
        <v>94254</v>
      </c>
      <c r="I32">
        <v>94254</v>
      </c>
      <c r="J32" s="1">
        <v>93646</v>
      </c>
    </row>
    <row r="33" spans="2:10" x14ac:dyDescent="0.25">
      <c r="B33">
        <v>93648</v>
      </c>
      <c r="C33" s="1">
        <v>93648</v>
      </c>
      <c r="D33" s="1">
        <v>93648</v>
      </c>
      <c r="E33">
        <v>94502</v>
      </c>
      <c r="F33" s="1">
        <v>94502</v>
      </c>
      <c r="G33" s="1">
        <v>94502</v>
      </c>
      <c r="H33">
        <v>94256</v>
      </c>
      <c r="I33">
        <v>94256</v>
      </c>
      <c r="J33" s="1">
        <v>93648</v>
      </c>
    </row>
    <row r="34" spans="2:10" x14ac:dyDescent="0.25">
      <c r="B34">
        <v>93650</v>
      </c>
      <c r="C34" s="1">
        <v>93650</v>
      </c>
      <c r="D34" s="1">
        <v>93650</v>
      </c>
      <c r="E34">
        <v>94706</v>
      </c>
      <c r="F34" s="1">
        <v>94706</v>
      </c>
      <c r="G34" s="1">
        <v>94706</v>
      </c>
      <c r="H34">
        <v>94257</v>
      </c>
      <c r="I34">
        <v>94257</v>
      </c>
      <c r="J34" s="1">
        <v>93650</v>
      </c>
    </row>
    <row r="35" spans="2:10" x14ac:dyDescent="0.25">
      <c r="B35">
        <v>93649</v>
      </c>
      <c r="C35" s="1">
        <v>93649</v>
      </c>
      <c r="D35" s="1">
        <v>93649</v>
      </c>
      <c r="E35">
        <v>94709</v>
      </c>
      <c r="F35" s="1">
        <v>94709</v>
      </c>
      <c r="G35" s="1">
        <v>94709</v>
      </c>
      <c r="H35">
        <v>94258</v>
      </c>
      <c r="I35">
        <v>94258</v>
      </c>
      <c r="J35" s="1">
        <v>93649</v>
      </c>
    </row>
    <row r="36" spans="2:10" x14ac:dyDescent="0.25">
      <c r="B36">
        <v>93652</v>
      </c>
      <c r="C36" s="1">
        <v>93652</v>
      </c>
      <c r="D36" s="1">
        <v>93652</v>
      </c>
      <c r="E36">
        <v>94708</v>
      </c>
      <c r="F36" s="1">
        <v>94708</v>
      </c>
      <c r="G36" s="1">
        <v>94708</v>
      </c>
      <c r="H36">
        <v>94259</v>
      </c>
      <c r="I36">
        <v>94259</v>
      </c>
      <c r="J36" s="1">
        <v>93652</v>
      </c>
    </row>
    <row r="37" spans="2:10" x14ac:dyDescent="0.25">
      <c r="B37">
        <v>93651</v>
      </c>
      <c r="C37" s="1">
        <v>93651</v>
      </c>
      <c r="D37" s="1">
        <v>93651</v>
      </c>
      <c r="E37">
        <v>94710</v>
      </c>
      <c r="F37" s="1">
        <v>94710</v>
      </c>
      <c r="G37" s="1">
        <v>94710</v>
      </c>
      <c r="H37">
        <v>94261</v>
      </c>
      <c r="I37">
        <v>94261</v>
      </c>
      <c r="J37" s="1">
        <v>93651</v>
      </c>
    </row>
    <row r="38" spans="2:10" x14ac:dyDescent="0.25">
      <c r="B38">
        <v>93737</v>
      </c>
      <c r="C38" s="1">
        <v>93737</v>
      </c>
      <c r="D38" s="1">
        <v>93737</v>
      </c>
      <c r="E38">
        <v>94720</v>
      </c>
      <c r="F38" s="1">
        <v>94720</v>
      </c>
      <c r="G38" s="1">
        <v>94720</v>
      </c>
      <c r="H38">
        <v>94262</v>
      </c>
      <c r="I38">
        <v>94262</v>
      </c>
      <c r="J38" s="1">
        <v>93737</v>
      </c>
    </row>
    <row r="39" spans="2:10" x14ac:dyDescent="0.25">
      <c r="B39">
        <v>93654</v>
      </c>
      <c r="C39" s="1">
        <v>93654</v>
      </c>
      <c r="D39" s="1">
        <v>93654</v>
      </c>
      <c r="E39">
        <v>94514</v>
      </c>
      <c r="F39" s="1">
        <v>94514</v>
      </c>
      <c r="G39" s="1">
        <v>94514</v>
      </c>
      <c r="H39">
        <v>94263</v>
      </c>
      <c r="I39">
        <v>94263</v>
      </c>
      <c r="J39" s="1">
        <v>93654</v>
      </c>
    </row>
    <row r="40" spans="2:10" x14ac:dyDescent="0.25">
      <c r="B40">
        <v>93657</v>
      </c>
      <c r="C40" s="1">
        <v>93657</v>
      </c>
      <c r="D40" s="1">
        <v>93657</v>
      </c>
      <c r="E40">
        <v>94536</v>
      </c>
      <c r="F40" s="1">
        <v>94536</v>
      </c>
      <c r="G40" s="1">
        <v>94536</v>
      </c>
      <c r="H40">
        <v>94267</v>
      </c>
      <c r="I40">
        <v>94267</v>
      </c>
      <c r="J40" s="1">
        <v>93657</v>
      </c>
    </row>
    <row r="41" spans="2:10" x14ac:dyDescent="0.25">
      <c r="B41">
        <v>93656</v>
      </c>
      <c r="C41" s="1">
        <v>93656</v>
      </c>
      <c r="D41" s="1">
        <v>93656</v>
      </c>
      <c r="E41">
        <v>94538</v>
      </c>
      <c r="F41" s="1">
        <v>94538</v>
      </c>
      <c r="G41" s="1">
        <v>94538</v>
      </c>
      <c r="H41">
        <v>94268</v>
      </c>
      <c r="I41">
        <v>94268</v>
      </c>
      <c r="J41" s="1">
        <v>93656</v>
      </c>
    </row>
    <row r="42" spans="2:10" x14ac:dyDescent="0.25">
      <c r="B42">
        <v>93660</v>
      </c>
      <c r="C42" s="1">
        <v>93660</v>
      </c>
      <c r="D42" s="1">
        <v>93660</v>
      </c>
      <c r="E42">
        <v>94540</v>
      </c>
      <c r="F42" s="1">
        <v>94540</v>
      </c>
      <c r="G42" s="1">
        <v>94540</v>
      </c>
      <c r="H42">
        <v>94269</v>
      </c>
      <c r="I42">
        <v>94269</v>
      </c>
      <c r="J42" s="1">
        <v>93660</v>
      </c>
    </row>
    <row r="43" spans="2:10" x14ac:dyDescent="0.25">
      <c r="B43">
        <v>93664</v>
      </c>
      <c r="C43" s="1">
        <v>93664</v>
      </c>
      <c r="D43" s="1">
        <v>93664</v>
      </c>
      <c r="E43">
        <v>94539</v>
      </c>
      <c r="F43" s="1">
        <v>94539</v>
      </c>
      <c r="G43" s="1">
        <v>94539</v>
      </c>
      <c r="H43">
        <v>94271</v>
      </c>
      <c r="I43">
        <v>94271</v>
      </c>
      <c r="J43" s="1">
        <v>93664</v>
      </c>
    </row>
    <row r="44" spans="2:10" x14ac:dyDescent="0.25">
      <c r="B44">
        <v>93662</v>
      </c>
      <c r="C44" s="1">
        <v>93662</v>
      </c>
      <c r="D44" s="1">
        <v>93662</v>
      </c>
      <c r="E44">
        <v>94542</v>
      </c>
      <c r="F44" s="1">
        <v>94542</v>
      </c>
      <c r="G44" s="1">
        <v>94542</v>
      </c>
      <c r="H44">
        <v>94273</v>
      </c>
      <c r="I44">
        <v>94273</v>
      </c>
      <c r="J44" s="1">
        <v>93662</v>
      </c>
    </row>
    <row r="45" spans="2:10" x14ac:dyDescent="0.25">
      <c r="B45">
        <v>93668</v>
      </c>
      <c r="C45" s="1">
        <v>93668</v>
      </c>
      <c r="D45" s="1">
        <v>93668</v>
      </c>
      <c r="E45">
        <v>94541</v>
      </c>
      <c r="F45" s="1">
        <v>94541</v>
      </c>
      <c r="G45" s="1">
        <v>94541</v>
      </c>
      <c r="H45">
        <v>94274</v>
      </c>
      <c r="I45">
        <v>94274</v>
      </c>
      <c r="J45" s="1">
        <v>93668</v>
      </c>
    </row>
    <row r="46" spans="2:10" x14ac:dyDescent="0.25">
      <c r="B46">
        <v>93667</v>
      </c>
      <c r="C46" s="1">
        <v>93667</v>
      </c>
      <c r="D46" s="1">
        <v>93667</v>
      </c>
      <c r="E46">
        <v>94544</v>
      </c>
      <c r="F46" s="1">
        <v>94544</v>
      </c>
      <c r="G46" s="1">
        <v>94544</v>
      </c>
      <c r="H46">
        <v>94277</v>
      </c>
      <c r="I46">
        <v>94277</v>
      </c>
      <c r="J46" s="1">
        <v>93667</v>
      </c>
    </row>
    <row r="47" spans="2:10" x14ac:dyDescent="0.25">
      <c r="B47">
        <v>93210</v>
      </c>
      <c r="C47" s="1">
        <v>93210</v>
      </c>
      <c r="D47" s="1">
        <v>93210</v>
      </c>
      <c r="E47">
        <v>94546</v>
      </c>
      <c r="F47" s="1">
        <v>94546</v>
      </c>
      <c r="G47" s="1">
        <v>94546</v>
      </c>
      <c r="H47">
        <v>94278</v>
      </c>
      <c r="I47">
        <v>94278</v>
      </c>
      <c r="J47" s="1">
        <v>93210</v>
      </c>
    </row>
    <row r="48" spans="2:10" x14ac:dyDescent="0.25">
      <c r="B48">
        <v>93675</v>
      </c>
      <c r="C48" s="1">
        <v>93675</v>
      </c>
      <c r="D48" s="1">
        <v>93675</v>
      </c>
      <c r="E48">
        <v>94545</v>
      </c>
      <c r="F48" s="1">
        <v>94545</v>
      </c>
      <c r="G48" s="1">
        <v>94545</v>
      </c>
      <c r="H48">
        <v>94279</v>
      </c>
      <c r="I48">
        <v>94279</v>
      </c>
      <c r="J48" s="1">
        <v>93675</v>
      </c>
    </row>
    <row r="49" spans="2:10" x14ac:dyDescent="0.25">
      <c r="B49">
        <v>93702</v>
      </c>
      <c r="C49" s="1">
        <v>93702</v>
      </c>
      <c r="D49" s="1">
        <v>93702</v>
      </c>
      <c r="E49">
        <v>94552</v>
      </c>
      <c r="F49" s="1">
        <v>94552</v>
      </c>
      <c r="G49" s="1">
        <v>94552</v>
      </c>
      <c r="H49">
        <v>94280</v>
      </c>
      <c r="I49">
        <v>94280</v>
      </c>
      <c r="J49" s="1">
        <v>93702</v>
      </c>
    </row>
    <row r="50" spans="2:10" x14ac:dyDescent="0.25">
      <c r="B50">
        <v>93701</v>
      </c>
      <c r="C50" s="1">
        <v>93701</v>
      </c>
      <c r="D50" s="1">
        <v>93701</v>
      </c>
      <c r="E50">
        <v>94551</v>
      </c>
      <c r="F50" s="1">
        <v>94551</v>
      </c>
      <c r="G50" s="1">
        <v>94551</v>
      </c>
      <c r="H50">
        <v>94282</v>
      </c>
      <c r="I50">
        <v>94282</v>
      </c>
      <c r="J50" s="1">
        <v>93701</v>
      </c>
    </row>
    <row r="51" spans="2:10" x14ac:dyDescent="0.25">
      <c r="B51">
        <v>93704</v>
      </c>
      <c r="C51" s="1">
        <v>93704</v>
      </c>
      <c r="D51" s="1">
        <v>93704</v>
      </c>
      <c r="E51">
        <v>94555</v>
      </c>
      <c r="F51" s="1">
        <v>94555</v>
      </c>
      <c r="G51" s="1">
        <v>94555</v>
      </c>
      <c r="H51">
        <v>94283</v>
      </c>
      <c r="I51">
        <v>94283</v>
      </c>
      <c r="J51" s="1">
        <v>93704</v>
      </c>
    </row>
    <row r="52" spans="2:10" x14ac:dyDescent="0.25">
      <c r="B52">
        <v>93703</v>
      </c>
      <c r="C52" s="1">
        <v>93703</v>
      </c>
      <c r="D52" s="1">
        <v>93703</v>
      </c>
      <c r="E52">
        <v>94560</v>
      </c>
      <c r="F52" s="1">
        <v>94560</v>
      </c>
      <c r="G52" s="1">
        <v>94560</v>
      </c>
      <c r="H52">
        <v>94284</v>
      </c>
      <c r="I52">
        <v>94284</v>
      </c>
      <c r="J52" s="1">
        <v>93703</v>
      </c>
    </row>
    <row r="53" spans="2:10" x14ac:dyDescent="0.25">
      <c r="B53">
        <v>93706</v>
      </c>
      <c r="C53" s="1">
        <v>93706</v>
      </c>
      <c r="D53" s="1">
        <v>93706</v>
      </c>
      <c r="E53">
        <v>94566</v>
      </c>
      <c r="F53" s="1">
        <v>94566</v>
      </c>
      <c r="G53" s="1">
        <v>94566</v>
      </c>
      <c r="H53">
        <v>94285</v>
      </c>
      <c r="I53">
        <v>94285</v>
      </c>
      <c r="J53" s="1">
        <v>93706</v>
      </c>
    </row>
    <row r="54" spans="2:10" x14ac:dyDescent="0.25">
      <c r="B54">
        <v>93705</v>
      </c>
      <c r="C54" s="1">
        <v>93705</v>
      </c>
      <c r="D54" s="1">
        <v>93705</v>
      </c>
      <c r="E54">
        <v>94568</v>
      </c>
      <c r="F54" s="1">
        <v>94568</v>
      </c>
      <c r="G54" s="1">
        <v>94568</v>
      </c>
      <c r="H54">
        <v>94286</v>
      </c>
      <c r="I54">
        <v>94286</v>
      </c>
      <c r="J54" s="1">
        <v>93705</v>
      </c>
    </row>
    <row r="55" spans="2:10" x14ac:dyDescent="0.25">
      <c r="B55">
        <v>93710</v>
      </c>
      <c r="C55" s="1">
        <v>93710</v>
      </c>
      <c r="D55" s="1">
        <v>93710</v>
      </c>
      <c r="E55">
        <v>94577</v>
      </c>
      <c r="F55" s="1">
        <v>94577</v>
      </c>
      <c r="G55" s="1">
        <v>94577</v>
      </c>
      <c r="H55">
        <v>94287</v>
      </c>
      <c r="I55">
        <v>94287</v>
      </c>
      <c r="J55" s="1">
        <v>93710</v>
      </c>
    </row>
    <row r="56" spans="2:10" x14ac:dyDescent="0.25">
      <c r="B56">
        <v>93711</v>
      </c>
      <c r="C56" s="1">
        <v>93711</v>
      </c>
      <c r="D56" s="1">
        <v>93711</v>
      </c>
      <c r="E56">
        <v>95391</v>
      </c>
      <c r="F56" s="1">
        <v>95391</v>
      </c>
      <c r="G56" s="1">
        <v>95391</v>
      </c>
      <c r="H56">
        <v>94288</v>
      </c>
      <c r="I56">
        <v>94288</v>
      </c>
      <c r="J56" s="1">
        <v>93711</v>
      </c>
    </row>
    <row r="57" spans="2:10" x14ac:dyDescent="0.25">
      <c r="B57">
        <v>93234</v>
      </c>
      <c r="C57" s="1">
        <v>93234</v>
      </c>
      <c r="D57" s="1">
        <v>93234</v>
      </c>
      <c r="E57">
        <v>94579</v>
      </c>
      <c r="F57" s="1">
        <v>94579</v>
      </c>
      <c r="G57" s="1">
        <v>94579</v>
      </c>
      <c r="H57">
        <v>94289</v>
      </c>
      <c r="I57">
        <v>94289</v>
      </c>
      <c r="J57" s="1">
        <v>93234</v>
      </c>
    </row>
    <row r="58" spans="2:10" x14ac:dyDescent="0.25">
      <c r="B58">
        <v>93720</v>
      </c>
      <c r="C58" s="1">
        <v>93720</v>
      </c>
      <c r="D58" s="1">
        <v>93720</v>
      </c>
      <c r="E58">
        <v>94578</v>
      </c>
      <c r="F58" s="1">
        <v>94578</v>
      </c>
      <c r="G58" s="1">
        <v>94578</v>
      </c>
      <c r="H58">
        <v>94290</v>
      </c>
      <c r="I58">
        <v>94290</v>
      </c>
      <c r="J58" s="1">
        <v>93720</v>
      </c>
    </row>
    <row r="59" spans="2:10" x14ac:dyDescent="0.25">
      <c r="B59">
        <v>93722</v>
      </c>
      <c r="C59" s="1">
        <v>93722</v>
      </c>
      <c r="D59" s="1">
        <v>93722</v>
      </c>
      <c r="E59">
        <v>94580</v>
      </c>
      <c r="F59" s="1">
        <v>94580</v>
      </c>
      <c r="G59" s="1">
        <v>94580</v>
      </c>
      <c r="H59">
        <v>94291</v>
      </c>
      <c r="I59">
        <v>94291</v>
      </c>
      <c r="J59" s="1">
        <v>93722</v>
      </c>
    </row>
    <row r="60" spans="2:10" x14ac:dyDescent="0.25">
      <c r="B60">
        <v>93721</v>
      </c>
      <c r="C60" s="1">
        <v>93721</v>
      </c>
      <c r="D60" s="1">
        <v>93721</v>
      </c>
      <c r="E60">
        <v>94586</v>
      </c>
      <c r="F60" s="1">
        <v>94586</v>
      </c>
      <c r="G60" s="1">
        <v>94586</v>
      </c>
      <c r="H60">
        <v>94293</v>
      </c>
      <c r="I60">
        <v>94293</v>
      </c>
      <c r="J60" s="1">
        <v>93721</v>
      </c>
    </row>
    <row r="61" spans="2:10" x14ac:dyDescent="0.25">
      <c r="B61">
        <v>93725</v>
      </c>
      <c r="C61" s="1">
        <v>93725</v>
      </c>
      <c r="D61" s="1">
        <v>93725</v>
      </c>
      <c r="E61">
        <v>94596</v>
      </c>
      <c r="F61" s="1">
        <v>94596</v>
      </c>
      <c r="G61" s="1">
        <v>94596</v>
      </c>
      <c r="H61">
        <v>94294</v>
      </c>
      <c r="I61">
        <v>94294</v>
      </c>
      <c r="J61" s="1">
        <v>93725</v>
      </c>
    </row>
    <row r="62" spans="2:10" x14ac:dyDescent="0.25">
      <c r="B62">
        <v>93724</v>
      </c>
      <c r="C62" s="1">
        <v>93724</v>
      </c>
      <c r="D62" s="1">
        <v>93724</v>
      </c>
      <c r="E62">
        <v>94595</v>
      </c>
      <c r="F62" s="1">
        <v>94595</v>
      </c>
      <c r="G62" s="1">
        <v>94595</v>
      </c>
      <c r="H62">
        <v>94295</v>
      </c>
      <c r="I62">
        <v>94295</v>
      </c>
      <c r="J62" s="1">
        <v>93724</v>
      </c>
    </row>
    <row r="63" spans="2:10" x14ac:dyDescent="0.25">
      <c r="B63">
        <v>93242</v>
      </c>
      <c r="C63" s="1">
        <v>93242</v>
      </c>
      <c r="D63" s="1">
        <v>93242</v>
      </c>
      <c r="E63">
        <v>94598</v>
      </c>
      <c r="F63" s="1">
        <v>94598</v>
      </c>
      <c r="G63" s="1">
        <v>94598</v>
      </c>
      <c r="H63">
        <v>94296</v>
      </c>
      <c r="I63">
        <v>94296</v>
      </c>
      <c r="J63" s="1">
        <v>93242</v>
      </c>
    </row>
    <row r="64" spans="2:10" x14ac:dyDescent="0.25">
      <c r="B64">
        <v>93727</v>
      </c>
      <c r="C64" s="1">
        <v>93727</v>
      </c>
      <c r="D64" s="1">
        <v>93727</v>
      </c>
      <c r="E64">
        <v>94597</v>
      </c>
      <c r="F64" s="1">
        <v>94597</v>
      </c>
      <c r="G64" s="1">
        <v>94597</v>
      </c>
      <c r="H64">
        <v>94297</v>
      </c>
      <c r="I64">
        <v>94297</v>
      </c>
      <c r="J64" s="1">
        <v>93727</v>
      </c>
    </row>
    <row r="65" spans="2:10" x14ac:dyDescent="0.25">
      <c r="B65">
        <v>93726</v>
      </c>
      <c r="C65" s="1">
        <v>93726</v>
      </c>
      <c r="D65" s="1">
        <v>93726</v>
      </c>
      <c r="E65">
        <v>94507</v>
      </c>
      <c r="F65" s="1">
        <v>94507</v>
      </c>
      <c r="G65" s="1">
        <v>94507</v>
      </c>
      <c r="H65">
        <v>94298</v>
      </c>
      <c r="I65">
        <v>94298</v>
      </c>
      <c r="J65" s="1">
        <v>93726</v>
      </c>
    </row>
    <row r="66" spans="2:10" x14ac:dyDescent="0.25">
      <c r="B66">
        <v>93728</v>
      </c>
      <c r="C66" s="1">
        <v>93728</v>
      </c>
      <c r="D66" s="1">
        <v>93728</v>
      </c>
      <c r="E66">
        <v>94506</v>
      </c>
      <c r="F66" s="1">
        <v>94506</v>
      </c>
      <c r="G66" s="1">
        <v>94506</v>
      </c>
      <c r="H66">
        <v>94299</v>
      </c>
      <c r="I66">
        <v>94299</v>
      </c>
      <c r="J66" s="1">
        <v>93728</v>
      </c>
    </row>
    <row r="67" spans="2:10" x14ac:dyDescent="0.25">
      <c r="B67">
        <v>93740</v>
      </c>
      <c r="C67" s="1">
        <v>93740</v>
      </c>
      <c r="D67" s="1">
        <v>93740</v>
      </c>
      <c r="E67">
        <v>94509</v>
      </c>
      <c r="F67" s="1">
        <v>94509</v>
      </c>
      <c r="G67" s="1">
        <v>94509</v>
      </c>
      <c r="H67">
        <v>95608</v>
      </c>
      <c r="I67">
        <v>95608</v>
      </c>
      <c r="J67" s="1">
        <v>93740</v>
      </c>
    </row>
    <row r="68" spans="2:10" x14ac:dyDescent="0.25">
      <c r="B68">
        <v>93750</v>
      </c>
      <c r="C68" s="1">
        <v>93750</v>
      </c>
      <c r="D68" s="1">
        <v>93750</v>
      </c>
      <c r="E68">
        <v>94511</v>
      </c>
      <c r="F68" s="1">
        <v>94511</v>
      </c>
      <c r="G68" s="1">
        <v>94511</v>
      </c>
      <c r="H68">
        <v>95609</v>
      </c>
      <c r="I68">
        <v>95609</v>
      </c>
      <c r="J68" s="1">
        <v>93750</v>
      </c>
    </row>
    <row r="69" spans="2:10" x14ac:dyDescent="0.25">
      <c r="B69">
        <v>93888</v>
      </c>
      <c r="C69" s="1">
        <v>93888</v>
      </c>
      <c r="D69" s="1">
        <v>93888</v>
      </c>
      <c r="E69">
        <v>94801</v>
      </c>
      <c r="F69" s="1">
        <v>94801</v>
      </c>
      <c r="G69" s="1">
        <v>94801</v>
      </c>
      <c r="H69">
        <v>95610</v>
      </c>
      <c r="I69">
        <v>95610</v>
      </c>
      <c r="J69" s="1">
        <v>93888</v>
      </c>
    </row>
    <row r="70" spans="2:10" x14ac:dyDescent="0.25">
      <c r="B70">
        <v>93266</v>
      </c>
      <c r="C70" s="1">
        <v>93266</v>
      </c>
      <c r="D70" s="1">
        <v>93266</v>
      </c>
      <c r="E70">
        <v>94803</v>
      </c>
      <c r="F70" s="1">
        <v>94803</v>
      </c>
      <c r="G70" s="1">
        <v>94803</v>
      </c>
      <c r="H70">
        <v>95611</v>
      </c>
      <c r="I70">
        <v>95611</v>
      </c>
      <c r="J70" s="1">
        <v>93266</v>
      </c>
    </row>
    <row r="71" spans="2:10" x14ac:dyDescent="0.25">
      <c r="B71">
        <v>93230</v>
      </c>
      <c r="C71" s="1">
        <v>93230</v>
      </c>
      <c r="D71" s="1">
        <v>93230</v>
      </c>
      <c r="E71">
        <v>94513</v>
      </c>
      <c r="F71" s="1">
        <v>94513</v>
      </c>
      <c r="G71" s="1">
        <v>94513</v>
      </c>
      <c r="H71">
        <v>95615</v>
      </c>
      <c r="I71">
        <v>95615</v>
      </c>
      <c r="J71" s="1">
        <v>93230</v>
      </c>
    </row>
    <row r="72" spans="2:10" x14ac:dyDescent="0.25">
      <c r="B72">
        <v>93232</v>
      </c>
      <c r="C72" s="1">
        <v>93232</v>
      </c>
      <c r="D72" s="1">
        <v>93232</v>
      </c>
      <c r="E72">
        <v>94802</v>
      </c>
      <c r="F72" s="1">
        <v>94802</v>
      </c>
      <c r="G72" s="1">
        <v>94802</v>
      </c>
      <c r="H72">
        <v>95621</v>
      </c>
      <c r="I72">
        <v>95621</v>
      </c>
      <c r="J72" s="1">
        <v>93232</v>
      </c>
    </row>
    <row r="73" spans="2:10" x14ac:dyDescent="0.25">
      <c r="B73">
        <v>93282</v>
      </c>
      <c r="C73" s="1">
        <v>93282</v>
      </c>
      <c r="D73" s="1">
        <v>93282</v>
      </c>
      <c r="E73">
        <v>94805</v>
      </c>
      <c r="F73" s="1">
        <v>94805</v>
      </c>
      <c r="G73" s="1">
        <v>94805</v>
      </c>
      <c r="H73">
        <v>95624</v>
      </c>
      <c r="I73">
        <v>95624</v>
      </c>
      <c r="J73" s="1">
        <v>93282</v>
      </c>
    </row>
    <row r="74" spans="2:10" x14ac:dyDescent="0.25">
      <c r="B74">
        <v>93245</v>
      </c>
      <c r="C74" s="1">
        <v>93245</v>
      </c>
      <c r="D74" s="1">
        <v>93245</v>
      </c>
      <c r="E74">
        <v>94804</v>
      </c>
      <c r="F74" s="1">
        <v>94804</v>
      </c>
      <c r="G74" s="1">
        <v>94804</v>
      </c>
      <c r="H74">
        <v>95626</v>
      </c>
      <c r="I74">
        <v>95626</v>
      </c>
      <c r="J74" s="1">
        <v>93245</v>
      </c>
    </row>
    <row r="75" spans="2:10" x14ac:dyDescent="0.25">
      <c r="B75">
        <v>93202</v>
      </c>
      <c r="C75" s="1">
        <v>93202</v>
      </c>
      <c r="D75" s="1">
        <v>93202</v>
      </c>
      <c r="E75">
        <v>94807</v>
      </c>
      <c r="F75" s="1">
        <v>94807</v>
      </c>
      <c r="G75" s="1">
        <v>94807</v>
      </c>
      <c r="H75">
        <v>95628</v>
      </c>
      <c r="I75">
        <v>95628</v>
      </c>
      <c r="J75" s="1">
        <v>93202</v>
      </c>
    </row>
    <row r="76" spans="2:10" x14ac:dyDescent="0.25">
      <c r="B76">
        <v>93204</v>
      </c>
      <c r="C76" s="1">
        <v>93204</v>
      </c>
      <c r="D76" s="1">
        <v>93204</v>
      </c>
      <c r="E76">
        <v>94517</v>
      </c>
      <c r="F76" s="1">
        <v>94517</v>
      </c>
      <c r="G76" s="1">
        <v>94517</v>
      </c>
      <c r="H76">
        <v>95630</v>
      </c>
      <c r="I76">
        <v>95630</v>
      </c>
      <c r="J76" s="1">
        <v>93204</v>
      </c>
    </row>
    <row r="77" spans="2:10" x14ac:dyDescent="0.25">
      <c r="B77">
        <v>93246</v>
      </c>
      <c r="C77" s="1">
        <v>93246</v>
      </c>
      <c r="D77" s="1">
        <v>93246</v>
      </c>
      <c r="E77">
        <v>94516</v>
      </c>
      <c r="F77" s="1">
        <v>94516</v>
      </c>
      <c r="G77" s="1">
        <v>94516</v>
      </c>
      <c r="H77">
        <v>95632</v>
      </c>
      <c r="I77">
        <v>95632</v>
      </c>
      <c r="J77" s="1">
        <v>93246</v>
      </c>
    </row>
    <row r="78" spans="2:10" x14ac:dyDescent="0.25">
      <c r="B78">
        <v>93669</v>
      </c>
      <c r="C78" s="1">
        <v>93669</v>
      </c>
      <c r="D78" s="1">
        <v>93669</v>
      </c>
      <c r="E78">
        <v>94806</v>
      </c>
      <c r="F78" s="1">
        <v>94806</v>
      </c>
      <c r="G78" s="1">
        <v>94806</v>
      </c>
      <c r="H78">
        <v>95638</v>
      </c>
      <c r="I78">
        <v>95638</v>
      </c>
      <c r="J78" s="1">
        <v>93669</v>
      </c>
    </row>
    <row r="79" spans="2:10" x14ac:dyDescent="0.25">
      <c r="B79">
        <v>93601</v>
      </c>
      <c r="C79" s="1">
        <v>93601</v>
      </c>
      <c r="D79" s="1">
        <v>93601</v>
      </c>
      <c r="E79">
        <v>94519</v>
      </c>
      <c r="F79" s="1">
        <v>94519</v>
      </c>
      <c r="G79" s="1">
        <v>94519</v>
      </c>
      <c r="H79">
        <v>95639</v>
      </c>
      <c r="I79">
        <v>95639</v>
      </c>
      <c r="J79" s="1">
        <v>93601</v>
      </c>
    </row>
    <row r="80" spans="2:10" x14ac:dyDescent="0.25">
      <c r="B80">
        <v>93604</v>
      </c>
      <c r="C80" s="1">
        <v>93604</v>
      </c>
      <c r="D80" s="1">
        <v>93604</v>
      </c>
      <c r="E80">
        <v>94518</v>
      </c>
      <c r="F80" s="1">
        <v>94518</v>
      </c>
      <c r="G80" s="1">
        <v>94518</v>
      </c>
      <c r="H80">
        <v>95641</v>
      </c>
      <c r="I80">
        <v>95641</v>
      </c>
      <c r="J80" s="1">
        <v>93604</v>
      </c>
    </row>
    <row r="81" spans="2:10" x14ac:dyDescent="0.25">
      <c r="B81">
        <v>93614</v>
      </c>
      <c r="C81" s="1">
        <v>93614</v>
      </c>
      <c r="D81" s="1">
        <v>93614</v>
      </c>
      <c r="E81">
        <v>94521</v>
      </c>
      <c r="F81" s="1">
        <v>94521</v>
      </c>
      <c r="G81" s="1">
        <v>94521</v>
      </c>
      <c r="H81">
        <v>95652</v>
      </c>
      <c r="I81">
        <v>95652</v>
      </c>
      <c r="J81" s="1">
        <v>93614</v>
      </c>
    </row>
    <row r="82" spans="2:10" x14ac:dyDescent="0.25">
      <c r="B82">
        <v>93638</v>
      </c>
      <c r="C82" s="1">
        <v>93638</v>
      </c>
      <c r="D82" s="1">
        <v>93638</v>
      </c>
      <c r="E82">
        <v>94520</v>
      </c>
      <c r="F82" s="1">
        <v>94520</v>
      </c>
      <c r="G82" s="1">
        <v>94520</v>
      </c>
      <c r="H82">
        <v>95655</v>
      </c>
      <c r="I82">
        <v>95655</v>
      </c>
      <c r="J82" s="1">
        <v>93638</v>
      </c>
    </row>
    <row r="83" spans="2:10" x14ac:dyDescent="0.25">
      <c r="B83">
        <v>93637</v>
      </c>
      <c r="C83" s="1">
        <v>93637</v>
      </c>
      <c r="D83" s="1">
        <v>93637</v>
      </c>
      <c r="E83">
        <v>94523</v>
      </c>
      <c r="F83" s="1">
        <v>94523</v>
      </c>
      <c r="G83" s="1">
        <v>94523</v>
      </c>
      <c r="H83">
        <v>95660</v>
      </c>
      <c r="I83">
        <v>95660</v>
      </c>
      <c r="J83" s="1">
        <v>93637</v>
      </c>
    </row>
    <row r="84" spans="2:10" x14ac:dyDescent="0.25">
      <c r="B84">
        <v>93639</v>
      </c>
      <c r="C84" s="1">
        <v>93639</v>
      </c>
      <c r="D84" s="1">
        <v>93639</v>
      </c>
      <c r="E84">
        <v>94525</v>
      </c>
      <c r="F84" s="1">
        <v>94525</v>
      </c>
      <c r="G84" s="1">
        <v>94525</v>
      </c>
      <c r="H84">
        <v>95662</v>
      </c>
      <c r="I84">
        <v>95662</v>
      </c>
      <c r="J84" s="1">
        <v>93639</v>
      </c>
    </row>
    <row r="85" spans="2:10" x14ac:dyDescent="0.25">
      <c r="B85">
        <v>93644</v>
      </c>
      <c r="C85" s="1">
        <v>93644</v>
      </c>
      <c r="D85" s="1">
        <v>93644</v>
      </c>
      <c r="E85">
        <v>94505</v>
      </c>
      <c r="F85" s="1">
        <v>94505</v>
      </c>
      <c r="G85" s="1">
        <v>94505</v>
      </c>
      <c r="H85">
        <v>95670</v>
      </c>
      <c r="I85">
        <v>95670</v>
      </c>
      <c r="J85" s="1">
        <v>93644</v>
      </c>
    </row>
    <row r="86" spans="2:10" x14ac:dyDescent="0.25">
      <c r="B86">
        <v>93643</v>
      </c>
      <c r="C86" s="1">
        <v>93643</v>
      </c>
      <c r="D86" s="1">
        <v>93643</v>
      </c>
      <c r="E86">
        <v>94526</v>
      </c>
      <c r="F86" s="1">
        <v>94526</v>
      </c>
      <c r="G86" s="1">
        <v>94526</v>
      </c>
      <c r="H86">
        <v>95671</v>
      </c>
      <c r="I86">
        <v>95671</v>
      </c>
      <c r="J86" s="1">
        <v>93643</v>
      </c>
    </row>
    <row r="87" spans="2:10" x14ac:dyDescent="0.25">
      <c r="B87">
        <v>93645</v>
      </c>
      <c r="C87" s="1">
        <v>93645</v>
      </c>
      <c r="D87" s="1">
        <v>93645</v>
      </c>
      <c r="E87">
        <v>94528</v>
      </c>
      <c r="F87" s="1">
        <v>94528</v>
      </c>
      <c r="G87" s="1">
        <v>94528</v>
      </c>
      <c r="H87">
        <v>95673</v>
      </c>
      <c r="I87">
        <v>95673</v>
      </c>
      <c r="J87" s="1">
        <v>93645</v>
      </c>
    </row>
    <row r="88" spans="2:10" x14ac:dyDescent="0.25">
      <c r="B88">
        <v>93653</v>
      </c>
      <c r="C88" s="1">
        <v>93653</v>
      </c>
      <c r="D88" s="1">
        <v>93653</v>
      </c>
      <c r="E88">
        <v>94531</v>
      </c>
      <c r="F88" s="1">
        <v>94531</v>
      </c>
      <c r="G88" s="1">
        <v>94531</v>
      </c>
      <c r="H88">
        <v>95680</v>
      </c>
      <c r="I88">
        <v>95680</v>
      </c>
      <c r="J88" s="1">
        <v>93653</v>
      </c>
    </row>
    <row r="89" spans="2:10" x14ac:dyDescent="0.25">
      <c r="B89">
        <v>93636</v>
      </c>
      <c r="C89" s="1">
        <v>93636</v>
      </c>
      <c r="D89" s="1">
        <v>93636</v>
      </c>
      <c r="E89">
        <v>94530</v>
      </c>
      <c r="F89" s="1">
        <v>94530</v>
      </c>
      <c r="G89" s="1">
        <v>94530</v>
      </c>
      <c r="H89">
        <v>95683</v>
      </c>
      <c r="I89">
        <v>95683</v>
      </c>
      <c r="J89" s="1">
        <v>93636</v>
      </c>
    </row>
    <row r="90" spans="2:10" x14ac:dyDescent="0.25">
      <c r="B90">
        <v>93635</v>
      </c>
      <c r="C90" s="1">
        <v>93635</v>
      </c>
      <c r="D90" s="1">
        <v>93635</v>
      </c>
      <c r="E90">
        <v>94548</v>
      </c>
      <c r="F90" s="1">
        <v>94548</v>
      </c>
      <c r="G90" s="1">
        <v>94548</v>
      </c>
      <c r="H90">
        <v>95690</v>
      </c>
      <c r="I90">
        <v>95690</v>
      </c>
      <c r="J90" s="1">
        <v>93635</v>
      </c>
    </row>
    <row r="91" spans="2:10" x14ac:dyDescent="0.25">
      <c r="B91">
        <v>95333</v>
      </c>
      <c r="C91" s="1">
        <v>95333</v>
      </c>
      <c r="D91" s="1">
        <v>95333</v>
      </c>
      <c r="E91">
        <v>94547</v>
      </c>
      <c r="F91" s="1">
        <v>94547</v>
      </c>
      <c r="G91" s="1">
        <v>94547</v>
      </c>
      <c r="H91">
        <v>95693</v>
      </c>
      <c r="I91">
        <v>95693</v>
      </c>
      <c r="J91" s="1">
        <v>95333</v>
      </c>
    </row>
    <row r="92" spans="2:10" x14ac:dyDescent="0.25">
      <c r="B92">
        <v>95369</v>
      </c>
      <c r="C92" s="1">
        <v>95369</v>
      </c>
      <c r="D92" s="1">
        <v>95369</v>
      </c>
      <c r="E92">
        <v>94549</v>
      </c>
      <c r="F92" s="1">
        <v>94549</v>
      </c>
      <c r="G92" s="1">
        <v>94549</v>
      </c>
      <c r="H92">
        <v>95741</v>
      </c>
      <c r="I92">
        <v>95741</v>
      </c>
      <c r="J92" s="1">
        <v>95369</v>
      </c>
    </row>
    <row r="93" spans="2:10" x14ac:dyDescent="0.25">
      <c r="B93">
        <v>95334</v>
      </c>
      <c r="C93" s="1">
        <v>95334</v>
      </c>
      <c r="D93" s="1">
        <v>95334</v>
      </c>
      <c r="E93">
        <v>94553</v>
      </c>
      <c r="F93" s="1">
        <v>94553</v>
      </c>
      <c r="G93" s="1">
        <v>94553</v>
      </c>
      <c r="H93">
        <v>95742</v>
      </c>
      <c r="I93">
        <v>95742</v>
      </c>
      <c r="J93" s="1">
        <v>95334</v>
      </c>
    </row>
    <row r="94" spans="2:10" x14ac:dyDescent="0.25">
      <c r="B94">
        <v>95374</v>
      </c>
      <c r="C94" s="1">
        <v>95374</v>
      </c>
      <c r="D94" s="1">
        <v>95374</v>
      </c>
      <c r="E94">
        <v>94556</v>
      </c>
      <c r="F94" s="1">
        <v>94556</v>
      </c>
      <c r="G94" s="1">
        <v>94556</v>
      </c>
      <c r="H94">
        <v>95757</v>
      </c>
      <c r="I94">
        <v>95757</v>
      </c>
      <c r="J94" s="1">
        <v>95374</v>
      </c>
    </row>
    <row r="95" spans="2:10" x14ac:dyDescent="0.25">
      <c r="B95">
        <v>95301</v>
      </c>
      <c r="C95" s="1">
        <v>95301</v>
      </c>
      <c r="D95" s="1">
        <v>95301</v>
      </c>
      <c r="E95">
        <v>94561</v>
      </c>
      <c r="F95" s="1">
        <v>94561</v>
      </c>
      <c r="G95" s="1">
        <v>94561</v>
      </c>
      <c r="H95">
        <v>95758</v>
      </c>
      <c r="I95">
        <v>95758</v>
      </c>
      <c r="J95" s="1">
        <v>95301</v>
      </c>
    </row>
    <row r="96" spans="2:10" x14ac:dyDescent="0.25">
      <c r="B96">
        <v>95340</v>
      </c>
      <c r="C96" s="1">
        <v>95340</v>
      </c>
      <c r="D96" s="1">
        <v>95340</v>
      </c>
      <c r="E96">
        <v>94563</v>
      </c>
      <c r="F96" s="1">
        <v>94563</v>
      </c>
      <c r="G96" s="1">
        <v>94563</v>
      </c>
      <c r="H96">
        <v>95759</v>
      </c>
      <c r="I96">
        <v>95759</v>
      </c>
      <c r="J96" s="1">
        <v>95340</v>
      </c>
    </row>
    <row r="97" spans="2:10" x14ac:dyDescent="0.25">
      <c r="B97">
        <v>95303</v>
      </c>
      <c r="C97" s="1">
        <v>95303</v>
      </c>
      <c r="D97" s="1">
        <v>95303</v>
      </c>
      <c r="E97">
        <v>94565</v>
      </c>
      <c r="F97" s="1">
        <v>94565</v>
      </c>
      <c r="G97" s="1">
        <v>94565</v>
      </c>
      <c r="H97">
        <v>95763</v>
      </c>
      <c r="I97">
        <v>95763</v>
      </c>
      <c r="J97" s="1">
        <v>95303</v>
      </c>
    </row>
    <row r="98" spans="2:10" x14ac:dyDescent="0.25">
      <c r="B98">
        <v>95341</v>
      </c>
      <c r="C98" s="1">
        <v>95341</v>
      </c>
      <c r="D98" s="1">
        <v>95341</v>
      </c>
      <c r="E98">
        <v>94564</v>
      </c>
      <c r="F98" s="1">
        <v>94564</v>
      </c>
      <c r="G98" s="1">
        <v>94564</v>
      </c>
      <c r="H98">
        <v>95812</v>
      </c>
      <c r="I98">
        <v>95812</v>
      </c>
      <c r="J98" s="1">
        <v>95341</v>
      </c>
    </row>
    <row r="99" spans="2:10" x14ac:dyDescent="0.25">
      <c r="B99">
        <v>93610</v>
      </c>
      <c r="C99" s="1">
        <v>93610</v>
      </c>
      <c r="D99" s="1">
        <v>93610</v>
      </c>
      <c r="E99">
        <v>94569</v>
      </c>
      <c r="F99" s="1">
        <v>94569</v>
      </c>
      <c r="G99" s="1">
        <v>94569</v>
      </c>
      <c r="H99">
        <v>95813</v>
      </c>
      <c r="I99">
        <v>95813</v>
      </c>
      <c r="J99" s="1">
        <v>93610</v>
      </c>
    </row>
    <row r="100" spans="2:10" x14ac:dyDescent="0.25">
      <c r="B100">
        <v>95348</v>
      </c>
      <c r="C100" s="1">
        <v>95348</v>
      </c>
      <c r="D100" s="1">
        <v>95348</v>
      </c>
      <c r="E100">
        <v>94572</v>
      </c>
      <c r="F100" s="1">
        <v>94572</v>
      </c>
      <c r="G100" s="1">
        <v>94572</v>
      </c>
      <c r="H100">
        <v>95814</v>
      </c>
      <c r="I100">
        <v>95814</v>
      </c>
      <c r="J100" s="1">
        <v>95348</v>
      </c>
    </row>
    <row r="101" spans="2:10" x14ac:dyDescent="0.25">
      <c r="B101">
        <v>95312</v>
      </c>
      <c r="C101" s="1">
        <v>95312</v>
      </c>
      <c r="D101" s="1">
        <v>95312</v>
      </c>
      <c r="E101">
        <v>94583</v>
      </c>
      <c r="F101" s="1">
        <v>94583</v>
      </c>
      <c r="G101" s="1">
        <v>94583</v>
      </c>
      <c r="H101">
        <v>95815</v>
      </c>
      <c r="I101">
        <v>95815</v>
      </c>
      <c r="J101" s="1">
        <v>95312</v>
      </c>
    </row>
    <row r="102" spans="2:10" x14ac:dyDescent="0.25">
      <c r="B102">
        <v>95315</v>
      </c>
      <c r="C102" s="1">
        <v>95315</v>
      </c>
      <c r="D102" s="1">
        <v>95315</v>
      </c>
      <c r="E102">
        <v>94582</v>
      </c>
      <c r="F102" s="1">
        <v>94582</v>
      </c>
      <c r="G102" s="1">
        <v>94582</v>
      </c>
      <c r="H102">
        <v>95816</v>
      </c>
      <c r="I102">
        <v>95816</v>
      </c>
      <c r="J102" s="1">
        <v>95315</v>
      </c>
    </row>
    <row r="103" spans="2:10" x14ac:dyDescent="0.25">
      <c r="B103">
        <v>95317</v>
      </c>
      <c r="C103" s="1">
        <v>95317</v>
      </c>
      <c r="D103" s="1">
        <v>95317</v>
      </c>
      <c r="E103">
        <v>94903</v>
      </c>
      <c r="F103" s="1">
        <v>94903</v>
      </c>
      <c r="G103" s="1">
        <v>94903</v>
      </c>
      <c r="H103">
        <v>95817</v>
      </c>
      <c r="I103">
        <v>95817</v>
      </c>
      <c r="J103" s="1">
        <v>95317</v>
      </c>
    </row>
    <row r="104" spans="2:10" x14ac:dyDescent="0.25">
      <c r="B104">
        <v>95388</v>
      </c>
      <c r="C104" s="1">
        <v>95388</v>
      </c>
      <c r="D104" s="1">
        <v>95388</v>
      </c>
      <c r="E104">
        <v>94901</v>
      </c>
      <c r="F104" s="1">
        <v>94901</v>
      </c>
      <c r="G104" s="1">
        <v>94901</v>
      </c>
      <c r="H104">
        <v>95818</v>
      </c>
      <c r="I104">
        <v>95818</v>
      </c>
      <c r="J104" s="1">
        <v>95388</v>
      </c>
    </row>
    <row r="105" spans="2:10" x14ac:dyDescent="0.25">
      <c r="B105">
        <v>95322</v>
      </c>
      <c r="C105" s="1">
        <v>95322</v>
      </c>
      <c r="D105" s="1">
        <v>95322</v>
      </c>
      <c r="E105">
        <v>94904</v>
      </c>
      <c r="F105" s="1">
        <v>94904</v>
      </c>
      <c r="G105" s="1">
        <v>94904</v>
      </c>
      <c r="H105">
        <v>95819</v>
      </c>
      <c r="I105">
        <v>95819</v>
      </c>
      <c r="J105" s="1">
        <v>95322</v>
      </c>
    </row>
    <row r="106" spans="2:10" x14ac:dyDescent="0.25">
      <c r="B106">
        <v>95324</v>
      </c>
      <c r="C106" s="1">
        <v>95324</v>
      </c>
      <c r="D106" s="1">
        <v>95324</v>
      </c>
      <c r="E106">
        <v>94920</v>
      </c>
      <c r="F106" s="1">
        <v>94920</v>
      </c>
      <c r="G106" s="1">
        <v>94920</v>
      </c>
      <c r="H106">
        <v>95820</v>
      </c>
      <c r="I106">
        <v>95820</v>
      </c>
      <c r="J106" s="1">
        <v>95324</v>
      </c>
    </row>
    <row r="107" spans="2:10" x14ac:dyDescent="0.25">
      <c r="B107">
        <v>95365</v>
      </c>
      <c r="C107" s="1">
        <v>95365</v>
      </c>
      <c r="D107" s="1">
        <v>95365</v>
      </c>
      <c r="E107">
        <v>94925</v>
      </c>
      <c r="F107" s="1">
        <v>94925</v>
      </c>
      <c r="G107" s="1">
        <v>94925</v>
      </c>
      <c r="H107">
        <v>95821</v>
      </c>
      <c r="I107">
        <v>95821</v>
      </c>
      <c r="J107" s="1">
        <v>95365</v>
      </c>
    </row>
    <row r="108" spans="2:10" x14ac:dyDescent="0.25">
      <c r="B108">
        <v>95215</v>
      </c>
      <c r="C108" s="1">
        <v>95215</v>
      </c>
      <c r="D108" s="1">
        <v>95215</v>
      </c>
      <c r="E108">
        <v>94924</v>
      </c>
      <c r="F108" s="1">
        <v>94924</v>
      </c>
      <c r="G108" s="1">
        <v>94924</v>
      </c>
      <c r="H108">
        <v>95822</v>
      </c>
      <c r="I108">
        <v>95822</v>
      </c>
      <c r="J108" s="1">
        <v>95215</v>
      </c>
    </row>
    <row r="109" spans="2:10" x14ac:dyDescent="0.25">
      <c r="B109">
        <v>95220</v>
      </c>
      <c r="C109" s="1">
        <v>95220</v>
      </c>
      <c r="D109" s="1">
        <v>95220</v>
      </c>
      <c r="E109">
        <v>94929</v>
      </c>
      <c r="F109" s="1">
        <v>94929</v>
      </c>
      <c r="G109" s="1">
        <v>94929</v>
      </c>
      <c r="H109">
        <v>95823</v>
      </c>
      <c r="I109">
        <v>95823</v>
      </c>
      <c r="J109" s="1">
        <v>95220</v>
      </c>
    </row>
    <row r="110" spans="2:10" x14ac:dyDescent="0.25">
      <c r="B110">
        <v>95227</v>
      </c>
      <c r="C110" s="1">
        <v>95227</v>
      </c>
      <c r="D110" s="1">
        <v>95227</v>
      </c>
      <c r="E110">
        <v>94930</v>
      </c>
      <c r="F110" s="1">
        <v>94930</v>
      </c>
      <c r="G110" s="1">
        <v>94930</v>
      </c>
      <c r="H110">
        <v>95824</v>
      </c>
      <c r="I110">
        <v>95824</v>
      </c>
      <c r="J110" s="1">
        <v>95227</v>
      </c>
    </row>
    <row r="111" spans="2:10" x14ac:dyDescent="0.25">
      <c r="B111">
        <v>95231</v>
      </c>
      <c r="C111" s="1">
        <v>95231</v>
      </c>
      <c r="D111" s="1">
        <v>95231</v>
      </c>
      <c r="E111">
        <v>94937</v>
      </c>
      <c r="F111" s="1">
        <v>94937</v>
      </c>
      <c r="G111" s="1">
        <v>94937</v>
      </c>
      <c r="H111">
        <v>95825</v>
      </c>
      <c r="I111">
        <v>95825</v>
      </c>
      <c r="J111" s="1">
        <v>95231</v>
      </c>
    </row>
    <row r="112" spans="2:10" x14ac:dyDescent="0.25">
      <c r="B112">
        <v>95230</v>
      </c>
      <c r="C112" s="1">
        <v>95230</v>
      </c>
      <c r="D112" s="1">
        <v>95230</v>
      </c>
      <c r="E112">
        <v>94933</v>
      </c>
      <c r="F112" s="1">
        <v>94933</v>
      </c>
      <c r="G112" s="1">
        <v>94933</v>
      </c>
      <c r="H112">
        <v>95826</v>
      </c>
      <c r="I112">
        <v>95826</v>
      </c>
      <c r="J112" s="1">
        <v>95230</v>
      </c>
    </row>
    <row r="113" spans="2:10" x14ac:dyDescent="0.25">
      <c r="B113">
        <v>95236</v>
      </c>
      <c r="C113" s="1">
        <v>95236</v>
      </c>
      <c r="D113" s="1">
        <v>95236</v>
      </c>
      <c r="E113">
        <v>94939</v>
      </c>
      <c r="F113" s="1">
        <v>94939</v>
      </c>
      <c r="G113" s="1">
        <v>94939</v>
      </c>
      <c r="H113">
        <v>95827</v>
      </c>
      <c r="I113">
        <v>95827</v>
      </c>
      <c r="J113" s="1">
        <v>95236</v>
      </c>
    </row>
    <row r="114" spans="2:10" x14ac:dyDescent="0.25">
      <c r="B114">
        <v>95240</v>
      </c>
      <c r="C114" s="1">
        <v>95240</v>
      </c>
      <c r="D114" s="1">
        <v>95240</v>
      </c>
      <c r="E114">
        <v>94938</v>
      </c>
      <c r="F114" s="1">
        <v>94938</v>
      </c>
      <c r="G114" s="1">
        <v>94938</v>
      </c>
      <c r="H114">
        <v>95828</v>
      </c>
      <c r="I114">
        <v>95828</v>
      </c>
      <c r="J114" s="1">
        <v>95240</v>
      </c>
    </row>
    <row r="115" spans="2:10" x14ac:dyDescent="0.25">
      <c r="B115">
        <v>95237</v>
      </c>
      <c r="C115" s="1">
        <v>95237</v>
      </c>
      <c r="D115" s="1">
        <v>95237</v>
      </c>
      <c r="E115">
        <v>94941</v>
      </c>
      <c r="F115" s="1">
        <v>94941</v>
      </c>
      <c r="G115" s="1">
        <v>94941</v>
      </c>
      <c r="H115">
        <v>95829</v>
      </c>
      <c r="I115">
        <v>95829</v>
      </c>
      <c r="J115" s="1">
        <v>95237</v>
      </c>
    </row>
    <row r="116" spans="2:10" x14ac:dyDescent="0.25">
      <c r="B116">
        <v>95242</v>
      </c>
      <c r="C116" s="1">
        <v>95242</v>
      </c>
      <c r="D116" s="1">
        <v>95242</v>
      </c>
      <c r="E116">
        <v>94940</v>
      </c>
      <c r="F116" s="1">
        <v>94940</v>
      </c>
      <c r="G116" s="1">
        <v>94940</v>
      </c>
      <c r="H116">
        <v>95830</v>
      </c>
      <c r="I116">
        <v>95830</v>
      </c>
      <c r="J116" s="1">
        <v>95242</v>
      </c>
    </row>
    <row r="117" spans="2:10" x14ac:dyDescent="0.25">
      <c r="B117">
        <v>95254</v>
      </c>
      <c r="C117" s="1">
        <v>95254</v>
      </c>
      <c r="D117" s="1">
        <v>95254</v>
      </c>
      <c r="E117">
        <v>94947</v>
      </c>
      <c r="F117" s="1">
        <v>94947</v>
      </c>
      <c r="G117" s="1">
        <v>94947</v>
      </c>
      <c r="H117">
        <v>95831</v>
      </c>
      <c r="I117">
        <v>95831</v>
      </c>
      <c r="J117" s="1">
        <v>95254</v>
      </c>
    </row>
    <row r="118" spans="2:10" x14ac:dyDescent="0.25">
      <c r="B118">
        <v>95253</v>
      </c>
      <c r="C118" s="1">
        <v>95253</v>
      </c>
      <c r="D118" s="1">
        <v>95253</v>
      </c>
      <c r="E118">
        <v>94946</v>
      </c>
      <c r="F118" s="1">
        <v>94946</v>
      </c>
      <c r="G118" s="1">
        <v>94946</v>
      </c>
      <c r="H118">
        <v>95832</v>
      </c>
      <c r="I118">
        <v>95832</v>
      </c>
      <c r="J118" s="1">
        <v>95253</v>
      </c>
    </row>
    <row r="119" spans="2:10" x14ac:dyDescent="0.25">
      <c r="B119">
        <v>95258</v>
      </c>
      <c r="C119" s="1">
        <v>95258</v>
      </c>
      <c r="D119" s="1">
        <v>95258</v>
      </c>
      <c r="E119">
        <v>94949</v>
      </c>
      <c r="F119" s="1">
        <v>94949</v>
      </c>
      <c r="G119" s="1">
        <v>94949</v>
      </c>
      <c r="H119">
        <v>95833</v>
      </c>
      <c r="I119">
        <v>95833</v>
      </c>
      <c r="J119" s="1">
        <v>95258</v>
      </c>
    </row>
    <row r="120" spans="2:10" x14ac:dyDescent="0.25">
      <c r="B120">
        <v>95296</v>
      </c>
      <c r="C120" s="1">
        <v>95296</v>
      </c>
      <c r="D120" s="1">
        <v>95296</v>
      </c>
      <c r="E120">
        <v>94948</v>
      </c>
      <c r="F120" s="1">
        <v>94948</v>
      </c>
      <c r="G120" s="1">
        <v>94948</v>
      </c>
      <c r="H120">
        <v>95834</v>
      </c>
      <c r="I120">
        <v>95834</v>
      </c>
      <c r="J120" s="1">
        <v>95296</v>
      </c>
    </row>
    <row r="121" spans="2:10" x14ac:dyDescent="0.25">
      <c r="B121">
        <v>95297</v>
      </c>
      <c r="C121" s="1">
        <v>95297</v>
      </c>
      <c r="D121" s="1">
        <v>95297</v>
      </c>
      <c r="E121">
        <v>94950</v>
      </c>
      <c r="F121" s="1">
        <v>94950</v>
      </c>
      <c r="G121" s="1">
        <v>94950</v>
      </c>
      <c r="H121">
        <v>95835</v>
      </c>
      <c r="I121">
        <v>95835</v>
      </c>
      <c r="J121" s="1">
        <v>95297</v>
      </c>
    </row>
    <row r="122" spans="2:10" x14ac:dyDescent="0.25">
      <c r="B122">
        <v>95304</v>
      </c>
      <c r="C122" s="1">
        <v>95304</v>
      </c>
      <c r="D122" s="1">
        <v>95304</v>
      </c>
      <c r="E122">
        <v>94957</v>
      </c>
      <c r="F122" s="1">
        <v>94957</v>
      </c>
      <c r="G122" s="1">
        <v>94957</v>
      </c>
      <c r="H122">
        <v>95836</v>
      </c>
      <c r="I122">
        <v>95836</v>
      </c>
      <c r="J122" s="1">
        <v>95304</v>
      </c>
    </row>
    <row r="123" spans="2:10" x14ac:dyDescent="0.25">
      <c r="B123">
        <v>95320</v>
      </c>
      <c r="C123" s="1">
        <v>95320</v>
      </c>
      <c r="D123" s="1">
        <v>95320</v>
      </c>
      <c r="E123">
        <v>94956</v>
      </c>
      <c r="F123" s="1">
        <v>94956</v>
      </c>
      <c r="G123" s="1">
        <v>94956</v>
      </c>
      <c r="H123">
        <v>95837</v>
      </c>
      <c r="I123">
        <v>95837</v>
      </c>
      <c r="J123" s="1">
        <v>95320</v>
      </c>
    </row>
    <row r="124" spans="2:10" x14ac:dyDescent="0.25">
      <c r="B124">
        <v>95330</v>
      </c>
      <c r="C124" s="1">
        <v>95330</v>
      </c>
      <c r="D124" s="1">
        <v>95330</v>
      </c>
      <c r="E124">
        <v>94963</v>
      </c>
      <c r="F124" s="1">
        <v>94963</v>
      </c>
      <c r="G124" s="1">
        <v>94963</v>
      </c>
      <c r="H124">
        <v>95838</v>
      </c>
      <c r="I124">
        <v>95838</v>
      </c>
      <c r="J124" s="1">
        <v>95330</v>
      </c>
    </row>
    <row r="125" spans="2:10" x14ac:dyDescent="0.25">
      <c r="B125">
        <v>95337</v>
      </c>
      <c r="C125" s="1">
        <v>95337</v>
      </c>
      <c r="D125" s="1">
        <v>95337</v>
      </c>
      <c r="E125">
        <v>94960</v>
      </c>
      <c r="F125" s="1">
        <v>94960</v>
      </c>
      <c r="G125" s="1">
        <v>94960</v>
      </c>
      <c r="H125">
        <v>95840</v>
      </c>
      <c r="I125">
        <v>95840</v>
      </c>
      <c r="J125" s="1">
        <v>95337</v>
      </c>
    </row>
    <row r="126" spans="2:10" x14ac:dyDescent="0.25">
      <c r="B126">
        <v>95336</v>
      </c>
      <c r="C126" s="1">
        <v>95336</v>
      </c>
      <c r="D126" s="1">
        <v>95336</v>
      </c>
      <c r="E126">
        <v>94965</v>
      </c>
      <c r="F126" s="1">
        <v>94965</v>
      </c>
      <c r="G126" s="1">
        <v>94965</v>
      </c>
      <c r="H126">
        <v>95841</v>
      </c>
      <c r="I126">
        <v>95841</v>
      </c>
      <c r="J126" s="1">
        <v>95336</v>
      </c>
    </row>
    <row r="127" spans="2:10" x14ac:dyDescent="0.25">
      <c r="B127">
        <v>95686</v>
      </c>
      <c r="C127" s="1">
        <v>95686</v>
      </c>
      <c r="D127" s="1">
        <v>95686</v>
      </c>
      <c r="E127">
        <v>94964</v>
      </c>
      <c r="F127" s="1">
        <v>94964</v>
      </c>
      <c r="G127" s="1">
        <v>94964</v>
      </c>
      <c r="H127">
        <v>95842</v>
      </c>
      <c r="I127">
        <v>95842</v>
      </c>
      <c r="J127" s="1">
        <v>95686</v>
      </c>
    </row>
    <row r="128" spans="2:10" x14ac:dyDescent="0.25">
      <c r="B128">
        <v>95366</v>
      </c>
      <c r="C128" s="1">
        <v>95366</v>
      </c>
      <c r="D128" s="1">
        <v>95366</v>
      </c>
      <c r="E128">
        <v>94970</v>
      </c>
      <c r="F128" s="1">
        <v>94970</v>
      </c>
      <c r="G128" s="1">
        <v>94970</v>
      </c>
      <c r="H128">
        <v>95843</v>
      </c>
      <c r="I128">
        <v>95843</v>
      </c>
      <c r="J128" s="1">
        <v>95366</v>
      </c>
    </row>
    <row r="129" spans="2:10" x14ac:dyDescent="0.25">
      <c r="B129">
        <v>95376</v>
      </c>
      <c r="C129" s="1">
        <v>95376</v>
      </c>
      <c r="D129" s="1">
        <v>95376</v>
      </c>
      <c r="E129">
        <v>94971</v>
      </c>
      <c r="F129" s="1">
        <v>94971</v>
      </c>
      <c r="G129" s="1">
        <v>94971</v>
      </c>
      <c r="H129">
        <v>95851</v>
      </c>
      <c r="I129">
        <v>95851</v>
      </c>
      <c r="J129" s="1">
        <v>95376</v>
      </c>
    </row>
    <row r="130" spans="2:10" x14ac:dyDescent="0.25">
      <c r="B130">
        <v>95377</v>
      </c>
      <c r="C130" s="1">
        <v>95377</v>
      </c>
      <c r="D130" s="1">
        <v>95377</v>
      </c>
      <c r="E130">
        <v>94973</v>
      </c>
      <c r="F130" s="1">
        <v>94973</v>
      </c>
      <c r="G130" s="1">
        <v>94973</v>
      </c>
      <c r="H130">
        <v>95852</v>
      </c>
      <c r="I130">
        <v>95852</v>
      </c>
      <c r="J130" s="1">
        <v>95377</v>
      </c>
    </row>
    <row r="131" spans="2:10" x14ac:dyDescent="0.25">
      <c r="B131">
        <v>95201</v>
      </c>
      <c r="C131" s="1">
        <v>95201</v>
      </c>
      <c r="D131" s="1">
        <v>95201</v>
      </c>
      <c r="E131">
        <v>94558</v>
      </c>
      <c r="F131" s="1">
        <v>94558</v>
      </c>
      <c r="G131" s="1">
        <v>94558</v>
      </c>
      <c r="H131">
        <v>95853</v>
      </c>
      <c r="I131">
        <v>95853</v>
      </c>
      <c r="J131" s="1">
        <v>95201</v>
      </c>
    </row>
    <row r="132" spans="2:10" x14ac:dyDescent="0.25">
      <c r="B132">
        <v>95203</v>
      </c>
      <c r="C132" s="1">
        <v>95203</v>
      </c>
      <c r="D132" s="1">
        <v>95203</v>
      </c>
      <c r="E132">
        <v>94562</v>
      </c>
      <c r="F132" s="1">
        <v>94562</v>
      </c>
      <c r="G132" s="1">
        <v>94562</v>
      </c>
      <c r="H132">
        <v>95860</v>
      </c>
      <c r="I132">
        <v>95860</v>
      </c>
      <c r="J132" s="1">
        <v>95203</v>
      </c>
    </row>
    <row r="133" spans="2:10" x14ac:dyDescent="0.25">
      <c r="B133">
        <v>95202</v>
      </c>
      <c r="C133" s="1">
        <v>95202</v>
      </c>
      <c r="D133" s="1">
        <v>95202</v>
      </c>
      <c r="E133">
        <v>94599</v>
      </c>
      <c r="F133" s="1">
        <v>94599</v>
      </c>
      <c r="G133" s="1">
        <v>94599</v>
      </c>
      <c r="H133">
        <v>95864</v>
      </c>
      <c r="I133">
        <v>95864</v>
      </c>
      <c r="J133" s="1">
        <v>95202</v>
      </c>
    </row>
    <row r="134" spans="2:10" x14ac:dyDescent="0.25">
      <c r="B134">
        <v>95205</v>
      </c>
      <c r="C134" s="1">
        <v>95205</v>
      </c>
      <c r="D134" s="1">
        <v>95205</v>
      </c>
      <c r="E134">
        <v>94567</v>
      </c>
      <c r="F134" s="1">
        <v>94567</v>
      </c>
      <c r="G134" s="1">
        <v>94567</v>
      </c>
      <c r="H134">
        <v>95865</v>
      </c>
      <c r="I134">
        <v>95865</v>
      </c>
      <c r="J134" s="1">
        <v>95205</v>
      </c>
    </row>
    <row r="135" spans="2:10" x14ac:dyDescent="0.25">
      <c r="B135">
        <v>95204</v>
      </c>
      <c r="C135" s="1">
        <v>95204</v>
      </c>
      <c r="D135" s="1">
        <v>95204</v>
      </c>
      <c r="E135">
        <v>94573</v>
      </c>
      <c r="F135" s="1">
        <v>94573</v>
      </c>
      <c r="G135" s="1">
        <v>94573</v>
      </c>
      <c r="H135">
        <v>95866</v>
      </c>
      <c r="I135">
        <v>95866</v>
      </c>
      <c r="J135" s="1">
        <v>95204</v>
      </c>
    </row>
    <row r="136" spans="2:10" x14ac:dyDescent="0.25">
      <c r="B136">
        <v>95207</v>
      </c>
      <c r="C136" s="1">
        <v>95207</v>
      </c>
      <c r="D136" s="1">
        <v>95207</v>
      </c>
      <c r="E136">
        <v>94508</v>
      </c>
      <c r="F136" s="1">
        <v>94508</v>
      </c>
      <c r="G136" s="1">
        <v>94508</v>
      </c>
      <c r="H136">
        <v>95867</v>
      </c>
      <c r="I136">
        <v>95867</v>
      </c>
      <c r="J136" s="1">
        <v>95207</v>
      </c>
    </row>
    <row r="137" spans="2:10" x14ac:dyDescent="0.25">
      <c r="B137">
        <v>95206</v>
      </c>
      <c r="C137" s="1">
        <v>95206</v>
      </c>
      <c r="D137" s="1">
        <v>95206</v>
      </c>
      <c r="E137">
        <v>94574</v>
      </c>
      <c r="F137" s="1">
        <v>94574</v>
      </c>
      <c r="G137" s="1">
        <v>94574</v>
      </c>
      <c r="H137">
        <v>95887</v>
      </c>
      <c r="I137">
        <v>95887</v>
      </c>
      <c r="J137" s="1">
        <v>95206</v>
      </c>
    </row>
    <row r="138" spans="2:10" x14ac:dyDescent="0.25">
      <c r="B138">
        <v>95209</v>
      </c>
      <c r="C138" s="1">
        <v>95209</v>
      </c>
      <c r="D138" s="1">
        <v>95209</v>
      </c>
      <c r="E138">
        <v>94576</v>
      </c>
      <c r="F138" s="1">
        <v>94576</v>
      </c>
      <c r="G138" s="1">
        <v>94576</v>
      </c>
      <c r="H138">
        <v>95894</v>
      </c>
      <c r="I138">
        <v>95894</v>
      </c>
      <c r="J138" s="1">
        <v>95209</v>
      </c>
    </row>
    <row r="139" spans="2:10" x14ac:dyDescent="0.25">
      <c r="B139">
        <v>95208</v>
      </c>
      <c r="C139" s="1">
        <v>95208</v>
      </c>
      <c r="D139" s="1">
        <v>95208</v>
      </c>
      <c r="E139">
        <v>94151</v>
      </c>
      <c r="F139" s="1">
        <v>94151</v>
      </c>
      <c r="G139" s="1">
        <v>94151</v>
      </c>
      <c r="H139">
        <v>95899</v>
      </c>
      <c r="I139">
        <v>95899</v>
      </c>
      <c r="J139" s="1">
        <v>95208</v>
      </c>
    </row>
    <row r="140" spans="2:10" x14ac:dyDescent="0.25">
      <c r="B140">
        <v>95210</v>
      </c>
      <c r="C140" s="1">
        <v>95210</v>
      </c>
      <c r="D140" s="1">
        <v>95210</v>
      </c>
      <c r="E140">
        <v>94159</v>
      </c>
      <c r="F140" s="1">
        <v>94159</v>
      </c>
      <c r="G140" s="1">
        <v>94159</v>
      </c>
      <c r="H140">
        <v>94510</v>
      </c>
      <c r="I140">
        <v>95605</v>
      </c>
      <c r="J140" s="1">
        <v>95210</v>
      </c>
    </row>
    <row r="141" spans="2:10" x14ac:dyDescent="0.25">
      <c r="B141">
        <v>95212</v>
      </c>
      <c r="C141" s="1">
        <v>95212</v>
      </c>
      <c r="D141" s="1">
        <v>95212</v>
      </c>
      <c r="E141">
        <v>94158</v>
      </c>
      <c r="F141" s="1">
        <v>94158</v>
      </c>
      <c r="G141" s="1">
        <v>94158</v>
      </c>
      <c r="H141">
        <v>94512</v>
      </c>
      <c r="I141">
        <v>95606</v>
      </c>
      <c r="J141" s="1">
        <v>95212</v>
      </c>
    </row>
    <row r="142" spans="2:10" x14ac:dyDescent="0.25">
      <c r="B142">
        <v>95329</v>
      </c>
      <c r="C142" s="1">
        <v>95329</v>
      </c>
      <c r="D142" s="1">
        <v>95329</v>
      </c>
      <c r="E142">
        <v>94102</v>
      </c>
      <c r="F142" s="1">
        <v>94102</v>
      </c>
      <c r="G142" s="1">
        <v>94102</v>
      </c>
      <c r="H142">
        <v>94533</v>
      </c>
      <c r="I142">
        <v>95607</v>
      </c>
      <c r="J142" s="1">
        <v>95329</v>
      </c>
    </row>
    <row r="143" spans="2:10" x14ac:dyDescent="0.25">
      <c r="B143">
        <v>95328</v>
      </c>
      <c r="C143" s="1">
        <v>95328</v>
      </c>
      <c r="D143" s="1">
        <v>95328</v>
      </c>
      <c r="E143">
        <v>94104</v>
      </c>
      <c r="F143" s="1">
        <v>94104</v>
      </c>
      <c r="G143" s="1">
        <v>94104</v>
      </c>
      <c r="H143">
        <v>94534</v>
      </c>
      <c r="I143">
        <v>95612</v>
      </c>
      <c r="J143" s="1">
        <v>95328</v>
      </c>
    </row>
    <row r="144" spans="2:10" x14ac:dyDescent="0.25">
      <c r="B144">
        <v>95351</v>
      </c>
      <c r="C144" s="1">
        <v>95351</v>
      </c>
      <c r="D144" s="1">
        <v>95351</v>
      </c>
      <c r="E144">
        <v>94103</v>
      </c>
      <c r="F144" s="1">
        <v>94103</v>
      </c>
      <c r="G144" s="1">
        <v>94103</v>
      </c>
      <c r="H144">
        <v>94535</v>
      </c>
      <c r="I144">
        <v>95616</v>
      </c>
      <c r="J144" s="1">
        <v>95351</v>
      </c>
    </row>
    <row r="145" spans="2:10" x14ac:dyDescent="0.25">
      <c r="B145">
        <v>95350</v>
      </c>
      <c r="C145" s="1">
        <v>95350</v>
      </c>
      <c r="D145" s="1">
        <v>95350</v>
      </c>
      <c r="E145">
        <v>94105</v>
      </c>
      <c r="F145" s="1">
        <v>94105</v>
      </c>
      <c r="G145" s="1">
        <v>94105</v>
      </c>
      <c r="H145">
        <v>94571</v>
      </c>
      <c r="I145">
        <v>95617</v>
      </c>
      <c r="J145" s="1">
        <v>95350</v>
      </c>
    </row>
    <row r="146" spans="2:10" x14ac:dyDescent="0.25">
      <c r="B146">
        <v>95353</v>
      </c>
      <c r="C146" s="1">
        <v>95353</v>
      </c>
      <c r="D146" s="1">
        <v>95353</v>
      </c>
      <c r="E146">
        <v>94108</v>
      </c>
      <c r="F146" s="1">
        <v>94108</v>
      </c>
      <c r="G146" s="1">
        <v>94108</v>
      </c>
      <c r="H146">
        <v>94585</v>
      </c>
      <c r="I146">
        <v>95618</v>
      </c>
      <c r="J146" s="1">
        <v>95353</v>
      </c>
    </row>
    <row r="147" spans="2:10" x14ac:dyDescent="0.25">
      <c r="B147">
        <v>95352</v>
      </c>
      <c r="C147" s="1">
        <v>95352</v>
      </c>
      <c r="D147" s="1">
        <v>95352</v>
      </c>
      <c r="E147">
        <v>94177</v>
      </c>
      <c r="F147" s="1">
        <v>94177</v>
      </c>
      <c r="G147" s="1">
        <v>94177</v>
      </c>
      <c r="H147">
        <v>94589</v>
      </c>
      <c r="I147">
        <v>95627</v>
      </c>
      <c r="J147" s="1">
        <v>95352</v>
      </c>
    </row>
    <row r="148" spans="2:10" x14ac:dyDescent="0.25">
      <c r="B148">
        <v>95355</v>
      </c>
      <c r="C148" s="1">
        <v>95355</v>
      </c>
      <c r="D148" s="1">
        <v>95355</v>
      </c>
      <c r="E148">
        <v>94107</v>
      </c>
      <c r="F148" s="1">
        <v>94107</v>
      </c>
      <c r="G148" s="1">
        <v>94107</v>
      </c>
      <c r="H148">
        <v>94590</v>
      </c>
      <c r="I148">
        <v>95637</v>
      </c>
      <c r="J148" s="1">
        <v>95355</v>
      </c>
    </row>
    <row r="149" spans="2:10" x14ac:dyDescent="0.25">
      <c r="B149">
        <v>95354</v>
      </c>
      <c r="C149" s="1">
        <v>95354</v>
      </c>
      <c r="D149" s="1">
        <v>95354</v>
      </c>
      <c r="E149">
        <v>94110</v>
      </c>
      <c r="F149" s="1">
        <v>94110</v>
      </c>
      <c r="G149" s="1">
        <v>94110</v>
      </c>
      <c r="H149">
        <v>94591</v>
      </c>
      <c r="I149">
        <v>95645</v>
      </c>
      <c r="J149" s="1">
        <v>95354</v>
      </c>
    </row>
    <row r="150" spans="2:10" x14ac:dyDescent="0.25">
      <c r="B150">
        <v>95357</v>
      </c>
      <c r="C150" s="1">
        <v>95357</v>
      </c>
      <c r="D150" s="1">
        <v>95357</v>
      </c>
      <c r="E150">
        <v>94109</v>
      </c>
      <c r="F150" s="1">
        <v>94109</v>
      </c>
      <c r="G150" s="1">
        <v>94109</v>
      </c>
      <c r="H150">
        <v>94592</v>
      </c>
      <c r="I150">
        <v>95653</v>
      </c>
      <c r="J150" s="1">
        <v>95357</v>
      </c>
    </row>
    <row r="151" spans="2:10" x14ac:dyDescent="0.25">
      <c r="B151">
        <v>95356</v>
      </c>
      <c r="C151" s="1">
        <v>95356</v>
      </c>
      <c r="D151" s="1">
        <v>95356</v>
      </c>
      <c r="E151">
        <v>94112</v>
      </c>
      <c r="F151" s="1">
        <v>94112</v>
      </c>
      <c r="G151" s="1">
        <v>94112</v>
      </c>
      <c r="H151">
        <v>95620</v>
      </c>
      <c r="I151">
        <v>95679</v>
      </c>
      <c r="J151" s="1">
        <v>95356</v>
      </c>
    </row>
    <row r="152" spans="2:10" x14ac:dyDescent="0.25">
      <c r="B152">
        <v>95360</v>
      </c>
      <c r="C152" s="1">
        <v>95360</v>
      </c>
      <c r="D152" s="1">
        <v>95360</v>
      </c>
      <c r="E152">
        <v>94111</v>
      </c>
      <c r="F152" s="1">
        <v>94111</v>
      </c>
      <c r="G152" s="1">
        <v>94111</v>
      </c>
      <c r="H152">
        <v>95625</v>
      </c>
      <c r="I152">
        <v>95691</v>
      </c>
      <c r="J152" s="1">
        <v>95360</v>
      </c>
    </row>
    <row r="153" spans="2:10" x14ac:dyDescent="0.25">
      <c r="B153">
        <v>95358</v>
      </c>
      <c r="C153" s="1">
        <v>95358</v>
      </c>
      <c r="D153" s="1">
        <v>95358</v>
      </c>
      <c r="E153">
        <v>94115</v>
      </c>
      <c r="F153" s="1">
        <v>94115</v>
      </c>
      <c r="G153" s="1">
        <v>94115</v>
      </c>
      <c r="H153">
        <v>95687</v>
      </c>
      <c r="I153">
        <v>95694</v>
      </c>
      <c r="J153" s="1">
        <v>95358</v>
      </c>
    </row>
    <row r="154" spans="2:10" x14ac:dyDescent="0.25">
      <c r="B154">
        <v>95363</v>
      </c>
      <c r="C154" s="1">
        <v>95363</v>
      </c>
      <c r="D154" s="1">
        <v>95363</v>
      </c>
      <c r="E154">
        <v>94114</v>
      </c>
      <c r="F154" s="1">
        <v>94114</v>
      </c>
      <c r="G154" s="1">
        <v>94114</v>
      </c>
      <c r="H154">
        <v>95688</v>
      </c>
      <c r="I154">
        <v>95695</v>
      </c>
      <c r="J154" s="1">
        <v>95363</v>
      </c>
    </row>
    <row r="155" spans="2:10" x14ac:dyDescent="0.25">
      <c r="B155">
        <v>95361</v>
      </c>
      <c r="C155" s="1">
        <v>95361</v>
      </c>
      <c r="D155" s="1">
        <v>95361</v>
      </c>
      <c r="E155">
        <v>94117</v>
      </c>
      <c r="F155" s="1">
        <v>94117</v>
      </c>
      <c r="G155" s="1">
        <v>94117</v>
      </c>
      <c r="H155">
        <v>95696</v>
      </c>
      <c r="I155">
        <v>95697</v>
      </c>
      <c r="J155" s="1">
        <v>95361</v>
      </c>
    </row>
    <row r="156" spans="2:10" x14ac:dyDescent="0.25">
      <c r="B156">
        <v>95367</v>
      </c>
      <c r="C156" s="1">
        <v>95367</v>
      </c>
      <c r="D156" s="1">
        <v>95367</v>
      </c>
      <c r="E156">
        <v>94116</v>
      </c>
      <c r="F156" s="1">
        <v>94116</v>
      </c>
      <c r="G156" s="1">
        <v>94116</v>
      </c>
      <c r="H156">
        <v>95605</v>
      </c>
      <c r="I156">
        <v>95698</v>
      </c>
      <c r="J156" s="1">
        <v>95367</v>
      </c>
    </row>
    <row r="157" spans="2:10" x14ac:dyDescent="0.25">
      <c r="B157">
        <v>95368</v>
      </c>
      <c r="C157" s="1">
        <v>95368</v>
      </c>
      <c r="D157" s="1">
        <v>95368</v>
      </c>
      <c r="E157">
        <v>94118</v>
      </c>
      <c r="F157" s="1">
        <v>94118</v>
      </c>
      <c r="G157" s="1">
        <v>94118</v>
      </c>
      <c r="H157">
        <v>95606</v>
      </c>
      <c r="I157">
        <v>95776</v>
      </c>
      <c r="J157" s="1">
        <v>95368</v>
      </c>
    </row>
    <row r="158" spans="2:10" x14ac:dyDescent="0.25">
      <c r="B158">
        <v>95380</v>
      </c>
      <c r="C158" s="1">
        <v>95380</v>
      </c>
      <c r="D158" s="1">
        <v>95380</v>
      </c>
      <c r="E158">
        <v>94121</v>
      </c>
      <c r="F158" s="1">
        <v>94121</v>
      </c>
      <c r="G158" s="1">
        <v>94121</v>
      </c>
      <c r="H158">
        <v>95607</v>
      </c>
      <c r="I158">
        <v>95798</v>
      </c>
      <c r="J158" s="1">
        <v>95380</v>
      </c>
    </row>
    <row r="159" spans="2:10" x14ac:dyDescent="0.25">
      <c r="B159">
        <v>95307</v>
      </c>
      <c r="C159" s="1">
        <v>95307</v>
      </c>
      <c r="D159" s="1">
        <v>95307</v>
      </c>
      <c r="E159">
        <v>94123</v>
      </c>
      <c r="F159" s="1">
        <v>94123</v>
      </c>
      <c r="G159" s="1">
        <v>94123</v>
      </c>
      <c r="H159">
        <v>95612</v>
      </c>
      <c r="I159">
        <v>95799</v>
      </c>
      <c r="J159" s="1">
        <v>95307</v>
      </c>
    </row>
    <row r="160" spans="2:10" x14ac:dyDescent="0.25">
      <c r="B160">
        <v>95382</v>
      </c>
      <c r="C160" s="1">
        <v>95382</v>
      </c>
      <c r="D160" s="1">
        <v>95382</v>
      </c>
      <c r="E160">
        <v>94122</v>
      </c>
      <c r="F160" s="1">
        <v>94122</v>
      </c>
      <c r="G160" s="1">
        <v>94122</v>
      </c>
      <c r="H160">
        <v>95616</v>
      </c>
      <c r="I160">
        <v>95937</v>
      </c>
      <c r="J160" s="1">
        <v>95382</v>
      </c>
    </row>
    <row r="161" spans="2:10" x14ac:dyDescent="0.25">
      <c r="B161">
        <v>95381</v>
      </c>
      <c r="C161" s="1">
        <v>95381</v>
      </c>
      <c r="D161" s="1">
        <v>95381</v>
      </c>
      <c r="E161">
        <v>94124</v>
      </c>
      <c r="F161" s="1">
        <v>94124</v>
      </c>
      <c r="G161" s="1">
        <v>94124</v>
      </c>
      <c r="H161">
        <v>95617</v>
      </c>
      <c r="I161">
        <v>95613</v>
      </c>
      <c r="J161" s="1">
        <v>95381</v>
      </c>
    </row>
    <row r="162" spans="2:10" x14ac:dyDescent="0.25">
      <c r="B162">
        <v>95313</v>
      </c>
      <c r="C162" s="1">
        <v>95313</v>
      </c>
      <c r="D162" s="1">
        <v>95313</v>
      </c>
      <c r="E162">
        <v>94127</v>
      </c>
      <c r="F162" s="1">
        <v>94127</v>
      </c>
      <c r="G162" s="1">
        <v>94127</v>
      </c>
      <c r="H162">
        <v>95618</v>
      </c>
      <c r="I162">
        <v>95614</v>
      </c>
      <c r="J162" s="1">
        <v>95313</v>
      </c>
    </row>
    <row r="163" spans="2:10" x14ac:dyDescent="0.25">
      <c r="B163">
        <v>95385</v>
      </c>
      <c r="C163" s="1">
        <v>95385</v>
      </c>
      <c r="D163" s="1">
        <v>95385</v>
      </c>
      <c r="E163">
        <v>94126</v>
      </c>
      <c r="F163" s="1">
        <v>94126</v>
      </c>
      <c r="G163" s="1">
        <v>94126</v>
      </c>
      <c r="H163">
        <v>95627</v>
      </c>
      <c r="I163">
        <v>95619</v>
      </c>
      <c r="J163" s="1">
        <v>95385</v>
      </c>
    </row>
    <row r="164" spans="2:10" x14ac:dyDescent="0.25">
      <c r="B164">
        <v>95387</v>
      </c>
      <c r="C164" s="1">
        <v>95387</v>
      </c>
      <c r="D164" s="1">
        <v>95387</v>
      </c>
      <c r="E164">
        <v>94129</v>
      </c>
      <c r="F164" s="1">
        <v>94129</v>
      </c>
      <c r="G164" s="1">
        <v>94129</v>
      </c>
      <c r="H164">
        <v>95637</v>
      </c>
      <c r="I164">
        <v>95623</v>
      </c>
      <c r="J164" s="1">
        <v>95387</v>
      </c>
    </row>
    <row r="165" spans="2:10" x14ac:dyDescent="0.25">
      <c r="B165">
        <v>95386</v>
      </c>
      <c r="C165" s="1">
        <v>95386</v>
      </c>
      <c r="D165" s="1">
        <v>95386</v>
      </c>
      <c r="E165">
        <v>94131</v>
      </c>
      <c r="F165" s="1">
        <v>94131</v>
      </c>
      <c r="G165" s="1">
        <v>94131</v>
      </c>
      <c r="H165">
        <v>95645</v>
      </c>
      <c r="I165">
        <v>95633</v>
      </c>
      <c r="J165" s="1">
        <v>95386</v>
      </c>
    </row>
    <row r="166" spans="2:10" x14ac:dyDescent="0.25">
      <c r="B166">
        <v>95316</v>
      </c>
      <c r="C166" s="1">
        <v>95316</v>
      </c>
      <c r="D166" s="1">
        <v>95316</v>
      </c>
      <c r="E166">
        <v>94133</v>
      </c>
      <c r="F166" s="1">
        <v>94133</v>
      </c>
      <c r="G166" s="1">
        <v>94133</v>
      </c>
      <c r="H166">
        <v>95653</v>
      </c>
      <c r="I166">
        <v>95634</v>
      </c>
      <c r="J166" s="1">
        <v>95316</v>
      </c>
    </row>
    <row r="167" spans="2:10" x14ac:dyDescent="0.25">
      <c r="B167">
        <v>95319</v>
      </c>
      <c r="C167" s="1">
        <v>95319</v>
      </c>
      <c r="D167" s="1">
        <v>95319</v>
      </c>
      <c r="E167">
        <v>94132</v>
      </c>
      <c r="F167" s="1">
        <v>94132</v>
      </c>
      <c r="G167" s="1">
        <v>94132</v>
      </c>
      <c r="H167">
        <v>95679</v>
      </c>
      <c r="I167">
        <v>95635</v>
      </c>
      <c r="J167" s="1">
        <v>95319</v>
      </c>
    </row>
    <row r="168" spans="2:10" x14ac:dyDescent="0.25">
      <c r="B168">
        <v>95323</v>
      </c>
      <c r="C168" s="1">
        <v>95323</v>
      </c>
      <c r="D168" s="1">
        <v>95323</v>
      </c>
      <c r="E168">
        <v>94134</v>
      </c>
      <c r="F168" s="1">
        <v>94134</v>
      </c>
      <c r="G168" s="1">
        <v>94134</v>
      </c>
      <c r="H168">
        <v>95691</v>
      </c>
      <c r="I168">
        <v>95636</v>
      </c>
      <c r="J168" s="1">
        <v>95323</v>
      </c>
    </row>
    <row r="169" spans="2:10" x14ac:dyDescent="0.25">
      <c r="B169">
        <v>95326</v>
      </c>
      <c r="C169" s="1">
        <v>95326</v>
      </c>
      <c r="D169" s="1">
        <v>95326</v>
      </c>
      <c r="E169">
        <v>94139</v>
      </c>
      <c r="F169" s="1">
        <v>94139</v>
      </c>
      <c r="G169" s="1">
        <v>94139</v>
      </c>
      <c r="H169">
        <v>95694</v>
      </c>
      <c r="I169">
        <v>95651</v>
      </c>
      <c r="J169" s="1">
        <v>95326</v>
      </c>
    </row>
    <row r="170" spans="2:10" x14ac:dyDescent="0.25">
      <c r="B170">
        <v>93670</v>
      </c>
      <c r="C170" s="1">
        <v>93670</v>
      </c>
      <c r="D170" s="1">
        <v>93670</v>
      </c>
      <c r="E170">
        <v>94143</v>
      </c>
      <c r="F170" s="1">
        <v>94143</v>
      </c>
      <c r="G170" s="1">
        <v>94143</v>
      </c>
      <c r="H170">
        <v>95695</v>
      </c>
      <c r="I170">
        <v>95656</v>
      </c>
      <c r="J170" s="1">
        <v>93670</v>
      </c>
    </row>
    <row r="171" spans="2:10" x14ac:dyDescent="0.25">
      <c r="B171">
        <v>93208</v>
      </c>
      <c r="C171" s="1">
        <v>93208</v>
      </c>
      <c r="D171" s="1">
        <v>93208</v>
      </c>
      <c r="E171">
        <v>94063</v>
      </c>
      <c r="F171" s="1">
        <v>94063</v>
      </c>
      <c r="G171" s="1">
        <v>94063</v>
      </c>
      <c r="H171">
        <v>95697</v>
      </c>
      <c r="I171">
        <v>95664</v>
      </c>
      <c r="J171" s="1">
        <v>93208</v>
      </c>
    </row>
    <row r="172" spans="2:10" x14ac:dyDescent="0.25">
      <c r="B172">
        <v>93212</v>
      </c>
      <c r="C172" s="1">
        <v>93212</v>
      </c>
      <c r="D172" s="1">
        <v>93212</v>
      </c>
      <c r="E172">
        <v>94062</v>
      </c>
      <c r="F172" s="1">
        <v>94062</v>
      </c>
      <c r="G172" s="1">
        <v>94062</v>
      </c>
      <c r="H172">
        <v>95698</v>
      </c>
      <c r="I172">
        <v>95667</v>
      </c>
      <c r="J172" s="1">
        <v>93212</v>
      </c>
    </row>
    <row r="173" spans="2:10" x14ac:dyDescent="0.25">
      <c r="B173">
        <v>93673</v>
      </c>
      <c r="C173" s="1">
        <v>93673</v>
      </c>
      <c r="D173" s="1">
        <v>93673</v>
      </c>
      <c r="E173">
        <v>94065</v>
      </c>
      <c r="F173" s="1">
        <v>94065</v>
      </c>
      <c r="G173" s="1">
        <v>94065</v>
      </c>
      <c r="H173">
        <v>95776</v>
      </c>
      <c r="I173">
        <v>95672</v>
      </c>
      <c r="J173" s="1">
        <v>93673</v>
      </c>
    </row>
    <row r="174" spans="2:10" x14ac:dyDescent="0.25">
      <c r="B174">
        <v>93218</v>
      </c>
      <c r="C174" s="1">
        <v>93218</v>
      </c>
      <c r="D174" s="1">
        <v>93218</v>
      </c>
      <c r="E174">
        <v>94066</v>
      </c>
      <c r="F174" s="1">
        <v>94066</v>
      </c>
      <c r="G174" s="1">
        <v>94066</v>
      </c>
      <c r="H174">
        <v>95798</v>
      </c>
      <c r="I174">
        <v>95682</v>
      </c>
      <c r="J174" s="1">
        <v>93218</v>
      </c>
    </row>
    <row r="175" spans="2:10" x14ac:dyDescent="0.25">
      <c r="B175">
        <v>93219</v>
      </c>
      <c r="C175" s="1">
        <v>93219</v>
      </c>
      <c r="D175" s="1">
        <v>93219</v>
      </c>
      <c r="E175">
        <v>94070</v>
      </c>
      <c r="F175" s="1">
        <v>94070</v>
      </c>
      <c r="G175" s="1">
        <v>94070</v>
      </c>
      <c r="H175">
        <v>95799</v>
      </c>
      <c r="I175">
        <v>95684</v>
      </c>
      <c r="J175" s="1">
        <v>93219</v>
      </c>
    </row>
    <row r="176" spans="2:10" x14ac:dyDescent="0.25">
      <c r="B176">
        <v>93221</v>
      </c>
      <c r="C176" s="1">
        <v>93221</v>
      </c>
      <c r="D176" s="1">
        <v>93221</v>
      </c>
      <c r="E176">
        <v>94080</v>
      </c>
      <c r="F176" s="1">
        <v>94080</v>
      </c>
      <c r="G176" s="1">
        <v>94080</v>
      </c>
      <c r="H176">
        <v>95937</v>
      </c>
      <c r="I176">
        <v>95709</v>
      </c>
      <c r="J176" s="1">
        <v>93221</v>
      </c>
    </row>
    <row r="177" spans="2:10" x14ac:dyDescent="0.25">
      <c r="B177">
        <v>93223</v>
      </c>
      <c r="C177" s="1">
        <v>93223</v>
      </c>
      <c r="D177" s="1">
        <v>93223</v>
      </c>
      <c r="E177">
        <v>94074</v>
      </c>
      <c r="F177" s="1">
        <v>94074</v>
      </c>
      <c r="G177" s="1">
        <v>94074</v>
      </c>
      <c r="I177">
        <v>95720</v>
      </c>
      <c r="J177" s="1">
        <v>93223</v>
      </c>
    </row>
    <row r="178" spans="2:10" x14ac:dyDescent="0.25">
      <c r="B178">
        <v>93227</v>
      </c>
      <c r="C178" s="1">
        <v>93227</v>
      </c>
      <c r="D178" s="1">
        <v>93227</v>
      </c>
      <c r="E178">
        <v>94002</v>
      </c>
      <c r="F178" s="1">
        <v>94002</v>
      </c>
      <c r="G178" s="1">
        <v>94002</v>
      </c>
      <c r="I178">
        <v>95721</v>
      </c>
      <c r="J178" s="1">
        <v>93227</v>
      </c>
    </row>
    <row r="179" spans="2:10" x14ac:dyDescent="0.25">
      <c r="B179">
        <v>93235</v>
      </c>
      <c r="C179" s="1">
        <v>93235</v>
      </c>
      <c r="D179" s="1">
        <v>93235</v>
      </c>
      <c r="E179">
        <v>94010</v>
      </c>
      <c r="F179" s="1">
        <v>94010</v>
      </c>
      <c r="G179" s="1">
        <v>94010</v>
      </c>
      <c r="I179">
        <v>95726</v>
      </c>
      <c r="J179" s="1">
        <v>93235</v>
      </c>
    </row>
    <row r="180" spans="2:10" x14ac:dyDescent="0.25">
      <c r="B180">
        <v>93244</v>
      </c>
      <c r="C180" s="1">
        <v>93244</v>
      </c>
      <c r="D180" s="1">
        <v>93244</v>
      </c>
      <c r="E180">
        <v>94005</v>
      </c>
      <c r="F180" s="1">
        <v>94005</v>
      </c>
      <c r="G180" s="1">
        <v>94005</v>
      </c>
      <c r="I180">
        <v>95735</v>
      </c>
      <c r="J180" s="1">
        <v>93244</v>
      </c>
    </row>
    <row r="181" spans="2:10" x14ac:dyDescent="0.25">
      <c r="B181">
        <v>93247</v>
      </c>
      <c r="C181" s="1">
        <v>93247</v>
      </c>
      <c r="D181" s="1">
        <v>93247</v>
      </c>
      <c r="E181">
        <v>94014</v>
      </c>
      <c r="F181" s="1">
        <v>94014</v>
      </c>
      <c r="G181" s="1">
        <v>94014</v>
      </c>
      <c r="I181">
        <v>95762</v>
      </c>
      <c r="J181" s="1">
        <v>93247</v>
      </c>
    </row>
    <row r="182" spans="2:10" x14ac:dyDescent="0.25">
      <c r="B182">
        <v>93257</v>
      </c>
      <c r="C182" s="1">
        <v>93257</v>
      </c>
      <c r="D182" s="1">
        <v>93257</v>
      </c>
      <c r="E182">
        <v>94015</v>
      </c>
      <c r="F182" s="1">
        <v>94015</v>
      </c>
      <c r="G182" s="1">
        <v>94015</v>
      </c>
      <c r="I182">
        <v>96142</v>
      </c>
      <c r="J182" s="1">
        <v>93257</v>
      </c>
    </row>
    <row r="183" spans="2:10" x14ac:dyDescent="0.25">
      <c r="B183">
        <v>93256</v>
      </c>
      <c r="C183" s="1">
        <v>93256</v>
      </c>
      <c r="D183" s="1">
        <v>93256</v>
      </c>
      <c r="E183">
        <v>94018</v>
      </c>
      <c r="F183" s="1">
        <v>94018</v>
      </c>
      <c r="G183" s="1">
        <v>94018</v>
      </c>
      <c r="I183">
        <v>96150</v>
      </c>
      <c r="J183" s="1">
        <v>93256</v>
      </c>
    </row>
    <row r="184" spans="2:10" x14ac:dyDescent="0.25">
      <c r="B184">
        <v>93260</v>
      </c>
      <c r="C184" s="1">
        <v>93260</v>
      </c>
      <c r="D184" s="1">
        <v>93260</v>
      </c>
      <c r="E184">
        <v>94401</v>
      </c>
      <c r="F184" s="1">
        <v>94401</v>
      </c>
      <c r="G184" s="1">
        <v>94401</v>
      </c>
      <c r="I184">
        <v>96151</v>
      </c>
      <c r="J184" s="1">
        <v>93260</v>
      </c>
    </row>
    <row r="185" spans="2:10" x14ac:dyDescent="0.25">
      <c r="B185">
        <v>93258</v>
      </c>
      <c r="C185" s="1">
        <v>93258</v>
      </c>
      <c r="D185" s="1">
        <v>93258</v>
      </c>
      <c r="E185">
        <v>94020</v>
      </c>
      <c r="F185" s="1">
        <v>94020</v>
      </c>
      <c r="G185" s="1">
        <v>94020</v>
      </c>
      <c r="I185">
        <v>96152</v>
      </c>
      <c r="J185" s="1">
        <v>93258</v>
      </c>
    </row>
    <row r="186" spans="2:10" x14ac:dyDescent="0.25">
      <c r="B186">
        <v>93262</v>
      </c>
      <c r="C186" s="1">
        <v>93262</v>
      </c>
      <c r="D186" s="1">
        <v>93262</v>
      </c>
      <c r="E186">
        <v>94403</v>
      </c>
      <c r="F186" s="1">
        <v>94403</v>
      </c>
      <c r="G186" s="1">
        <v>94403</v>
      </c>
      <c r="I186">
        <v>96154</v>
      </c>
      <c r="J186" s="1">
        <v>93262</v>
      </c>
    </row>
    <row r="187" spans="2:10" x14ac:dyDescent="0.25">
      <c r="B187">
        <v>93261</v>
      </c>
      <c r="C187" s="1">
        <v>93261</v>
      </c>
      <c r="D187" s="1">
        <v>93261</v>
      </c>
      <c r="E187">
        <v>94019</v>
      </c>
      <c r="F187" s="1">
        <v>94019</v>
      </c>
      <c r="G187" s="1">
        <v>94019</v>
      </c>
      <c r="I187">
        <v>96155</v>
      </c>
      <c r="J187" s="1">
        <v>93261</v>
      </c>
    </row>
    <row r="188" spans="2:10" x14ac:dyDescent="0.25">
      <c r="B188">
        <v>93265</v>
      </c>
      <c r="C188" s="1">
        <v>93265</v>
      </c>
      <c r="D188" s="1">
        <v>93265</v>
      </c>
      <c r="E188">
        <v>94402</v>
      </c>
      <c r="F188" s="1">
        <v>94402</v>
      </c>
      <c r="G188" s="1">
        <v>94402</v>
      </c>
      <c r="I188">
        <v>96156</v>
      </c>
      <c r="J188" s="1">
        <v>93265</v>
      </c>
    </row>
    <row r="189" spans="2:10" x14ac:dyDescent="0.25">
      <c r="B189">
        <v>93267</v>
      </c>
      <c r="C189" s="1">
        <v>93267</v>
      </c>
      <c r="D189" s="1">
        <v>93267</v>
      </c>
      <c r="E189">
        <v>94021</v>
      </c>
      <c r="F189" s="1">
        <v>94021</v>
      </c>
      <c r="G189" s="1">
        <v>94021</v>
      </c>
      <c r="I189">
        <v>96157</v>
      </c>
      <c r="J189" s="1">
        <v>93267</v>
      </c>
    </row>
    <row r="190" spans="2:10" x14ac:dyDescent="0.25">
      <c r="B190">
        <v>93270</v>
      </c>
      <c r="C190" s="1">
        <v>93270</v>
      </c>
      <c r="D190" s="1">
        <v>93270</v>
      </c>
      <c r="E190">
        <v>94404</v>
      </c>
      <c r="F190" s="1">
        <v>94404</v>
      </c>
      <c r="G190" s="1">
        <v>94404</v>
      </c>
      <c r="I190">
        <v>96158</v>
      </c>
      <c r="J190" s="1">
        <v>93270</v>
      </c>
    </row>
    <row r="191" spans="2:10" x14ac:dyDescent="0.25">
      <c r="B191">
        <v>93272</v>
      </c>
      <c r="C191" s="1">
        <v>93272</v>
      </c>
      <c r="D191" s="1">
        <v>93272</v>
      </c>
      <c r="E191">
        <v>94025</v>
      </c>
      <c r="F191" s="1">
        <v>94025</v>
      </c>
      <c r="G191" s="1">
        <v>94025</v>
      </c>
      <c r="I191">
        <v>95602</v>
      </c>
      <c r="J191" s="1">
        <v>93272</v>
      </c>
    </row>
    <row r="192" spans="2:10" x14ac:dyDescent="0.25">
      <c r="B192">
        <v>93271</v>
      </c>
      <c r="C192" s="1">
        <v>93271</v>
      </c>
      <c r="D192" s="1">
        <v>93271</v>
      </c>
      <c r="E192">
        <v>94027</v>
      </c>
      <c r="F192" s="1">
        <v>94027</v>
      </c>
      <c r="G192" s="1">
        <v>94027</v>
      </c>
      <c r="I192">
        <v>95603</v>
      </c>
      <c r="J192" s="1">
        <v>93271</v>
      </c>
    </row>
    <row r="193" spans="2:10" x14ac:dyDescent="0.25">
      <c r="B193">
        <v>93275</v>
      </c>
      <c r="C193" s="1">
        <v>93275</v>
      </c>
      <c r="D193" s="1">
        <v>93275</v>
      </c>
      <c r="E193">
        <v>94030</v>
      </c>
      <c r="F193" s="1">
        <v>94030</v>
      </c>
      <c r="G193" s="1">
        <v>94030</v>
      </c>
      <c r="I193">
        <v>95604</v>
      </c>
      <c r="J193" s="1">
        <v>93275</v>
      </c>
    </row>
    <row r="194" spans="2:10" x14ac:dyDescent="0.25">
      <c r="B194">
        <v>93274</v>
      </c>
      <c r="C194" s="1">
        <v>93274</v>
      </c>
      <c r="D194" s="1">
        <v>93274</v>
      </c>
      <c r="E194">
        <v>94038</v>
      </c>
      <c r="F194" s="1">
        <v>94038</v>
      </c>
      <c r="G194" s="1">
        <v>94038</v>
      </c>
      <c r="I194">
        <v>95631</v>
      </c>
      <c r="J194" s="1">
        <v>93274</v>
      </c>
    </row>
    <row r="195" spans="2:10" x14ac:dyDescent="0.25">
      <c r="B195">
        <v>93277</v>
      </c>
      <c r="C195" s="1">
        <v>93277</v>
      </c>
      <c r="D195" s="1">
        <v>93277</v>
      </c>
      <c r="E195">
        <v>94037</v>
      </c>
      <c r="F195" s="1">
        <v>94037</v>
      </c>
      <c r="G195" s="1">
        <v>94037</v>
      </c>
      <c r="I195">
        <v>95648</v>
      </c>
      <c r="J195" s="1">
        <v>93277</v>
      </c>
    </row>
    <row r="196" spans="2:10" x14ac:dyDescent="0.25">
      <c r="B196">
        <v>93279</v>
      </c>
      <c r="C196" s="1">
        <v>93279</v>
      </c>
      <c r="D196" s="1">
        <v>93279</v>
      </c>
      <c r="E196">
        <v>94044</v>
      </c>
      <c r="F196" s="1">
        <v>94044</v>
      </c>
      <c r="G196" s="1">
        <v>94044</v>
      </c>
      <c r="I196">
        <v>95650</v>
      </c>
      <c r="J196" s="1">
        <v>93279</v>
      </c>
    </row>
    <row r="197" spans="2:10" x14ac:dyDescent="0.25">
      <c r="B197">
        <v>93286</v>
      </c>
      <c r="C197" s="1">
        <v>93286</v>
      </c>
      <c r="D197" s="1">
        <v>93286</v>
      </c>
      <c r="E197">
        <v>94061</v>
      </c>
      <c r="F197" s="1">
        <v>94061</v>
      </c>
      <c r="G197" s="1">
        <v>94061</v>
      </c>
      <c r="I197">
        <v>95658</v>
      </c>
      <c r="J197" s="1">
        <v>93286</v>
      </c>
    </row>
    <row r="198" spans="2:10" x14ac:dyDescent="0.25">
      <c r="B198">
        <v>93291</v>
      </c>
      <c r="C198" s="1">
        <v>93291</v>
      </c>
      <c r="D198" s="1">
        <v>93291</v>
      </c>
      <c r="E198">
        <v>94060</v>
      </c>
      <c r="F198" s="1">
        <v>94060</v>
      </c>
      <c r="G198" s="1">
        <v>94060</v>
      </c>
      <c r="I198">
        <v>95661</v>
      </c>
      <c r="J198" s="1">
        <v>93291</v>
      </c>
    </row>
    <row r="199" spans="2:10" x14ac:dyDescent="0.25">
      <c r="B199">
        <v>93292</v>
      </c>
      <c r="C199" s="1">
        <v>93292</v>
      </c>
      <c r="D199" s="1">
        <v>93292</v>
      </c>
      <c r="E199">
        <v>95009</v>
      </c>
      <c r="F199" s="1">
        <v>95009</v>
      </c>
      <c r="G199" s="1">
        <v>95009</v>
      </c>
      <c r="I199">
        <v>95663</v>
      </c>
      <c r="J199" s="1">
        <v>93292</v>
      </c>
    </row>
    <row r="200" spans="2:10" x14ac:dyDescent="0.25">
      <c r="B200">
        <v>93603</v>
      </c>
      <c r="C200" s="1">
        <v>93603</v>
      </c>
      <c r="D200" s="1">
        <v>93603</v>
      </c>
      <c r="E200">
        <v>95008</v>
      </c>
      <c r="F200" s="1">
        <v>95008</v>
      </c>
      <c r="G200" s="1">
        <v>95008</v>
      </c>
      <c r="I200">
        <v>95677</v>
      </c>
      <c r="J200" s="1">
        <v>93603</v>
      </c>
    </row>
    <row r="201" spans="2:10" x14ac:dyDescent="0.25">
      <c r="B201">
        <v>93615</v>
      </c>
      <c r="C201" s="1">
        <v>93615</v>
      </c>
      <c r="D201" s="1">
        <v>93615</v>
      </c>
      <c r="E201">
        <v>95013</v>
      </c>
      <c r="F201" s="1">
        <v>95013</v>
      </c>
      <c r="G201" s="1">
        <v>95013</v>
      </c>
      <c r="I201">
        <v>95678</v>
      </c>
      <c r="J201" s="1">
        <v>93615</v>
      </c>
    </row>
    <row r="202" spans="2:10" x14ac:dyDescent="0.25">
      <c r="B202">
        <v>93618</v>
      </c>
      <c r="C202" s="1">
        <v>93618</v>
      </c>
      <c r="D202" s="1">
        <v>93618</v>
      </c>
      <c r="E202">
        <v>95014</v>
      </c>
      <c r="F202" s="1">
        <v>95014</v>
      </c>
      <c r="G202" s="1">
        <v>95014</v>
      </c>
      <c r="I202">
        <v>95681</v>
      </c>
      <c r="J202" s="1">
        <v>93618</v>
      </c>
    </row>
    <row r="203" spans="2:10" x14ac:dyDescent="0.25">
      <c r="B203">
        <v>93647</v>
      </c>
      <c r="C203" s="1">
        <v>93647</v>
      </c>
      <c r="D203" s="1">
        <v>93647</v>
      </c>
      <c r="E203">
        <v>95020</v>
      </c>
      <c r="F203" s="1">
        <v>95020</v>
      </c>
      <c r="G203" s="1">
        <v>95020</v>
      </c>
      <c r="I203">
        <v>95701</v>
      </c>
      <c r="J203" s="1">
        <v>93647</v>
      </c>
    </row>
    <row r="204" spans="2:10" x14ac:dyDescent="0.25">
      <c r="B204">
        <v>93201</v>
      </c>
      <c r="C204" s="1">
        <v>93201</v>
      </c>
      <c r="D204" s="1">
        <v>93201</v>
      </c>
      <c r="E204">
        <v>94085</v>
      </c>
      <c r="F204" s="1">
        <v>94085</v>
      </c>
      <c r="G204" s="1">
        <v>94085</v>
      </c>
      <c r="I204">
        <v>95703</v>
      </c>
      <c r="J204" s="1">
        <v>93201</v>
      </c>
    </row>
    <row r="205" spans="2:10" x14ac:dyDescent="0.25">
      <c r="B205">
        <v>93666</v>
      </c>
      <c r="C205" s="1">
        <v>93666</v>
      </c>
      <c r="D205" s="1">
        <v>93666</v>
      </c>
      <c r="E205">
        <v>95023</v>
      </c>
      <c r="F205" s="1">
        <v>95023</v>
      </c>
      <c r="G205" s="1">
        <v>95023</v>
      </c>
      <c r="I205">
        <v>95713</v>
      </c>
      <c r="J205" s="1">
        <v>93666</v>
      </c>
    </row>
    <row r="206" spans="2:10" x14ac:dyDescent="0.25">
      <c r="B206">
        <v>93207</v>
      </c>
      <c r="C206" s="1">
        <v>93207</v>
      </c>
      <c r="D206" s="1">
        <v>93207</v>
      </c>
      <c r="E206">
        <v>94087</v>
      </c>
      <c r="F206" s="1">
        <v>94087</v>
      </c>
      <c r="G206" s="1">
        <v>94087</v>
      </c>
      <c r="I206">
        <v>95714</v>
      </c>
      <c r="J206" s="1">
        <v>93207</v>
      </c>
    </row>
    <row r="207" spans="2:10" x14ac:dyDescent="0.25">
      <c r="B207">
        <v>93215</v>
      </c>
      <c r="C207" s="1">
        <v>93215</v>
      </c>
      <c r="D207" s="1">
        <v>93215</v>
      </c>
      <c r="E207">
        <v>94086</v>
      </c>
      <c r="F207" s="1">
        <v>94086</v>
      </c>
      <c r="G207" s="1">
        <v>94086</v>
      </c>
      <c r="I207">
        <v>95715</v>
      </c>
      <c r="J207" s="1">
        <v>93215</v>
      </c>
    </row>
    <row r="208" spans="2:10" x14ac:dyDescent="0.25">
      <c r="B208">
        <v>93220</v>
      </c>
      <c r="C208" s="1">
        <v>93220</v>
      </c>
      <c r="D208" s="1">
        <v>93220</v>
      </c>
      <c r="E208">
        <v>94089</v>
      </c>
      <c r="F208" s="1">
        <v>94089</v>
      </c>
      <c r="G208" s="1">
        <v>94089</v>
      </c>
      <c r="I208">
        <v>95717</v>
      </c>
      <c r="J208" s="1">
        <v>93220</v>
      </c>
    </row>
    <row r="209" spans="2:10" x14ac:dyDescent="0.25">
      <c r="B209">
        <v>93222</v>
      </c>
      <c r="C209" s="1">
        <v>93222</v>
      </c>
      <c r="D209" s="1">
        <v>93222</v>
      </c>
      <c r="E209">
        <v>94088</v>
      </c>
      <c r="F209" s="1">
        <v>94088</v>
      </c>
      <c r="G209" s="1">
        <v>94088</v>
      </c>
      <c r="I209">
        <v>95722</v>
      </c>
      <c r="J209" s="1">
        <v>93222</v>
      </c>
    </row>
    <row r="210" spans="2:10" x14ac:dyDescent="0.25">
      <c r="B210">
        <v>93224</v>
      </c>
      <c r="C210" s="1">
        <v>93224</v>
      </c>
      <c r="D210" s="1">
        <v>93224</v>
      </c>
      <c r="E210">
        <v>95031</v>
      </c>
      <c r="F210" s="1">
        <v>95031</v>
      </c>
      <c r="G210" s="1">
        <v>95031</v>
      </c>
      <c r="I210">
        <v>95736</v>
      </c>
      <c r="J210" s="1">
        <v>93224</v>
      </c>
    </row>
    <row r="211" spans="2:10" x14ac:dyDescent="0.25">
      <c r="B211">
        <v>93226</v>
      </c>
      <c r="C211" s="1">
        <v>93226</v>
      </c>
      <c r="D211" s="1">
        <v>93226</v>
      </c>
      <c r="E211">
        <v>95030</v>
      </c>
      <c r="F211" s="1">
        <v>95030</v>
      </c>
      <c r="G211" s="1">
        <v>95030</v>
      </c>
      <c r="I211">
        <v>95746</v>
      </c>
      <c r="J211" s="1">
        <v>93226</v>
      </c>
    </row>
    <row r="212" spans="2:10" x14ac:dyDescent="0.25">
      <c r="B212">
        <v>93225</v>
      </c>
      <c r="C212" s="1">
        <v>93225</v>
      </c>
      <c r="D212" s="1">
        <v>93225</v>
      </c>
      <c r="E212">
        <v>95033</v>
      </c>
      <c r="F212" s="1">
        <v>95033</v>
      </c>
      <c r="G212" s="1">
        <v>95033</v>
      </c>
      <c r="I212">
        <v>95747</v>
      </c>
      <c r="J212" s="1">
        <v>93225</v>
      </c>
    </row>
    <row r="213" spans="2:10" x14ac:dyDescent="0.25">
      <c r="B213">
        <v>93502</v>
      </c>
      <c r="C213" s="1">
        <v>93502</v>
      </c>
      <c r="D213" s="1">
        <v>93502</v>
      </c>
      <c r="E213">
        <v>95032</v>
      </c>
      <c r="F213" s="1">
        <v>95032</v>
      </c>
      <c r="G213" s="1">
        <v>95032</v>
      </c>
      <c r="I213">
        <v>95765</v>
      </c>
      <c r="J213" s="1">
        <v>93502</v>
      </c>
    </row>
    <row r="214" spans="2:10" x14ac:dyDescent="0.25">
      <c r="B214">
        <v>93501</v>
      </c>
      <c r="C214" s="1">
        <v>93501</v>
      </c>
      <c r="D214" s="1">
        <v>93501</v>
      </c>
      <c r="E214">
        <v>95035</v>
      </c>
      <c r="F214" s="1">
        <v>95035</v>
      </c>
      <c r="G214" s="1">
        <v>95035</v>
      </c>
      <c r="I214">
        <v>96140</v>
      </c>
      <c r="J214" s="1">
        <v>93501</v>
      </c>
    </row>
    <row r="215" spans="2:10" x14ac:dyDescent="0.25">
      <c r="B215">
        <v>93505</v>
      </c>
      <c r="C215" s="1">
        <v>93505</v>
      </c>
      <c r="D215" s="1">
        <v>93505</v>
      </c>
      <c r="E215">
        <v>95037</v>
      </c>
      <c r="F215" s="1">
        <v>95037</v>
      </c>
      <c r="G215" s="1">
        <v>95037</v>
      </c>
      <c r="I215">
        <v>96141</v>
      </c>
      <c r="J215" s="1">
        <v>93505</v>
      </c>
    </row>
    <row r="216" spans="2:10" x14ac:dyDescent="0.25">
      <c r="B216">
        <v>93504</v>
      </c>
      <c r="C216" s="1">
        <v>93504</v>
      </c>
      <c r="D216" s="1">
        <v>93504</v>
      </c>
      <c r="E216">
        <v>94301</v>
      </c>
      <c r="F216" s="1">
        <v>94301</v>
      </c>
      <c r="G216" s="1">
        <v>94301</v>
      </c>
      <c r="I216">
        <v>96143</v>
      </c>
      <c r="J216" s="1">
        <v>93504</v>
      </c>
    </row>
    <row r="217" spans="2:10" x14ac:dyDescent="0.25">
      <c r="B217">
        <v>93238</v>
      </c>
      <c r="C217" s="1">
        <v>93238</v>
      </c>
      <c r="D217" s="1">
        <v>93238</v>
      </c>
      <c r="E217">
        <v>95042</v>
      </c>
      <c r="F217" s="1">
        <v>95042</v>
      </c>
      <c r="G217" s="1">
        <v>95042</v>
      </c>
      <c r="I217">
        <v>96145</v>
      </c>
      <c r="J217" s="1">
        <v>93238</v>
      </c>
    </row>
    <row r="218" spans="2:10" x14ac:dyDescent="0.25">
      <c r="B218">
        <v>93241</v>
      </c>
      <c r="C218" s="1">
        <v>93241</v>
      </c>
      <c r="D218" s="1">
        <v>93241</v>
      </c>
      <c r="E218">
        <v>94303</v>
      </c>
      <c r="F218" s="1">
        <v>94303</v>
      </c>
      <c r="G218" s="1">
        <v>94303</v>
      </c>
      <c r="I218">
        <v>96146</v>
      </c>
      <c r="J218" s="1">
        <v>93241</v>
      </c>
    </row>
    <row r="219" spans="2:10" x14ac:dyDescent="0.25">
      <c r="B219">
        <v>93240</v>
      </c>
      <c r="C219" s="1">
        <v>93240</v>
      </c>
      <c r="D219" s="1">
        <v>93240</v>
      </c>
      <c r="E219">
        <v>95044</v>
      </c>
      <c r="F219" s="1">
        <v>95044</v>
      </c>
      <c r="G219" s="1">
        <v>95044</v>
      </c>
      <c r="I219">
        <v>96148</v>
      </c>
      <c r="J219" s="1">
        <v>93240</v>
      </c>
    </row>
    <row r="220" spans="2:10" x14ac:dyDescent="0.25">
      <c r="B220">
        <v>93518</v>
      </c>
      <c r="C220" s="1">
        <v>93518</v>
      </c>
      <c r="D220" s="1">
        <v>93518</v>
      </c>
      <c r="E220">
        <v>94305</v>
      </c>
      <c r="F220" s="1">
        <v>94305</v>
      </c>
      <c r="G220" s="1">
        <v>94305</v>
      </c>
      <c r="I220">
        <v>95659</v>
      </c>
      <c r="J220" s="1">
        <v>93518</v>
      </c>
    </row>
    <row r="221" spans="2:10" x14ac:dyDescent="0.25">
      <c r="B221">
        <v>93519</v>
      </c>
      <c r="C221" s="1">
        <v>93519</v>
      </c>
      <c r="D221" s="1">
        <v>93519</v>
      </c>
      <c r="E221">
        <v>95050</v>
      </c>
      <c r="F221" s="1">
        <v>95050</v>
      </c>
      <c r="G221" s="1">
        <v>95050</v>
      </c>
      <c r="I221">
        <v>95668</v>
      </c>
      <c r="J221" s="1">
        <v>93519</v>
      </c>
    </row>
    <row r="222" spans="2:10" x14ac:dyDescent="0.25">
      <c r="B222">
        <v>93524</v>
      </c>
      <c r="C222" s="1">
        <v>93524</v>
      </c>
      <c r="D222" s="1">
        <v>93524</v>
      </c>
      <c r="E222">
        <v>95046</v>
      </c>
      <c r="F222" s="1">
        <v>95046</v>
      </c>
      <c r="G222" s="1">
        <v>95046</v>
      </c>
      <c r="I222">
        <v>95674</v>
      </c>
      <c r="J222" s="1">
        <v>93524</v>
      </c>
    </row>
    <row r="223" spans="2:10" x14ac:dyDescent="0.25">
      <c r="B223">
        <v>93523</v>
      </c>
      <c r="C223" s="1">
        <v>93523</v>
      </c>
      <c r="D223" s="1">
        <v>93523</v>
      </c>
      <c r="E223">
        <v>94304</v>
      </c>
      <c r="F223" s="1">
        <v>94304</v>
      </c>
      <c r="G223" s="1">
        <v>94304</v>
      </c>
      <c r="I223">
        <v>95676</v>
      </c>
      <c r="J223" s="1">
        <v>93523</v>
      </c>
    </row>
    <row r="224" spans="2:10" x14ac:dyDescent="0.25">
      <c r="B224">
        <v>93527</v>
      </c>
      <c r="C224" s="1">
        <v>93527</v>
      </c>
      <c r="D224" s="1">
        <v>93527</v>
      </c>
      <c r="E224">
        <v>94306</v>
      </c>
      <c r="F224" s="1">
        <v>94306</v>
      </c>
      <c r="G224" s="1">
        <v>94306</v>
      </c>
      <c r="I224">
        <v>95953</v>
      </c>
      <c r="J224" s="1">
        <v>93527</v>
      </c>
    </row>
    <row r="225" spans="2:10" x14ac:dyDescent="0.25">
      <c r="B225">
        <v>93250</v>
      </c>
      <c r="C225" s="1">
        <v>93250</v>
      </c>
      <c r="D225" s="1">
        <v>93250</v>
      </c>
      <c r="E225">
        <v>95051</v>
      </c>
      <c r="F225" s="1">
        <v>95051</v>
      </c>
      <c r="G225" s="1">
        <v>95051</v>
      </c>
      <c r="I225">
        <v>95957</v>
      </c>
      <c r="J225" s="1">
        <v>93250</v>
      </c>
    </row>
    <row r="226" spans="2:10" x14ac:dyDescent="0.25">
      <c r="B226">
        <v>93249</v>
      </c>
      <c r="C226" s="1">
        <v>93249</v>
      </c>
      <c r="D226" s="1">
        <v>93249</v>
      </c>
      <c r="E226">
        <v>95054</v>
      </c>
      <c r="F226" s="1">
        <v>95054</v>
      </c>
      <c r="G226" s="1">
        <v>95054</v>
      </c>
      <c r="I226">
        <v>95982</v>
      </c>
      <c r="J226" s="1">
        <v>93249</v>
      </c>
    </row>
    <row r="227" spans="2:10" x14ac:dyDescent="0.25">
      <c r="B227">
        <v>93252</v>
      </c>
      <c r="C227" s="1">
        <v>93252</v>
      </c>
      <c r="D227" s="1">
        <v>93252</v>
      </c>
      <c r="E227">
        <v>95070</v>
      </c>
      <c r="F227" s="1">
        <v>95070</v>
      </c>
      <c r="G227" s="1">
        <v>95070</v>
      </c>
      <c r="I227">
        <v>95991</v>
      </c>
      <c r="J227" s="1">
        <v>93252</v>
      </c>
    </row>
    <row r="228" spans="2:10" x14ac:dyDescent="0.25">
      <c r="B228">
        <v>93251</v>
      </c>
      <c r="C228" s="1">
        <v>93251</v>
      </c>
      <c r="D228" s="1">
        <v>93251</v>
      </c>
      <c r="E228">
        <v>95111</v>
      </c>
      <c r="F228" s="1">
        <v>95111</v>
      </c>
      <c r="G228" s="1">
        <v>95111</v>
      </c>
      <c r="I228">
        <v>95992</v>
      </c>
      <c r="J228" s="1">
        <v>93251</v>
      </c>
    </row>
    <row r="229" spans="2:10" x14ac:dyDescent="0.25">
      <c r="B229">
        <v>93531</v>
      </c>
      <c r="C229" s="1">
        <v>93531</v>
      </c>
      <c r="D229" s="1">
        <v>93531</v>
      </c>
      <c r="E229">
        <v>95110</v>
      </c>
      <c r="F229" s="1">
        <v>95110</v>
      </c>
      <c r="G229" s="1">
        <v>95110</v>
      </c>
      <c r="I229">
        <v>95993</v>
      </c>
      <c r="J229" s="1">
        <v>93531</v>
      </c>
    </row>
    <row r="230" spans="2:10" x14ac:dyDescent="0.25">
      <c r="B230">
        <v>93255</v>
      </c>
      <c r="C230" s="1">
        <v>93255</v>
      </c>
      <c r="D230" s="1">
        <v>93255</v>
      </c>
      <c r="E230">
        <v>95113</v>
      </c>
      <c r="F230" s="1">
        <v>95113</v>
      </c>
      <c r="G230" s="1">
        <v>95113</v>
      </c>
      <c r="I230">
        <v>95692</v>
      </c>
      <c r="J230" s="1">
        <v>93255</v>
      </c>
    </row>
    <row r="231" spans="2:10" x14ac:dyDescent="0.25">
      <c r="B231">
        <v>93263</v>
      </c>
      <c r="C231" s="1">
        <v>93263</v>
      </c>
      <c r="D231" s="1">
        <v>93263</v>
      </c>
      <c r="E231">
        <v>95112</v>
      </c>
      <c r="F231" s="1">
        <v>95112</v>
      </c>
      <c r="G231" s="1">
        <v>95112</v>
      </c>
      <c r="I231">
        <v>95901</v>
      </c>
      <c r="J231" s="1">
        <v>93263</v>
      </c>
    </row>
    <row r="232" spans="2:10" x14ac:dyDescent="0.25">
      <c r="B232">
        <v>93268</v>
      </c>
      <c r="C232" s="1">
        <v>93268</v>
      </c>
      <c r="D232" s="1">
        <v>93268</v>
      </c>
      <c r="E232">
        <v>95117</v>
      </c>
      <c r="F232" s="1">
        <v>95117</v>
      </c>
      <c r="G232" s="1">
        <v>95117</v>
      </c>
      <c r="I232">
        <v>95903</v>
      </c>
      <c r="J232" s="1">
        <v>93268</v>
      </c>
    </row>
    <row r="233" spans="2:10" x14ac:dyDescent="0.25">
      <c r="B233">
        <v>93276</v>
      </c>
      <c r="C233" s="1">
        <v>93276</v>
      </c>
      <c r="D233" s="1">
        <v>93276</v>
      </c>
      <c r="E233">
        <v>95116</v>
      </c>
      <c r="F233" s="1">
        <v>95116</v>
      </c>
      <c r="G233" s="1">
        <v>95116</v>
      </c>
      <c r="I233">
        <v>95918</v>
      </c>
      <c r="J233" s="1">
        <v>93276</v>
      </c>
    </row>
    <row r="234" spans="2:10" x14ac:dyDescent="0.25">
      <c r="B234">
        <v>93554</v>
      </c>
      <c r="C234" s="1">
        <v>93554</v>
      </c>
      <c r="D234" s="1">
        <v>93554</v>
      </c>
      <c r="E234">
        <v>95119</v>
      </c>
      <c r="F234" s="1">
        <v>95119</v>
      </c>
      <c r="G234" s="1">
        <v>95119</v>
      </c>
      <c r="I234">
        <v>95919</v>
      </c>
      <c r="J234" s="1">
        <v>93554</v>
      </c>
    </row>
    <row r="235" spans="2:10" x14ac:dyDescent="0.25">
      <c r="B235">
        <v>93556</v>
      </c>
      <c r="C235" s="1">
        <v>93556</v>
      </c>
      <c r="D235" s="1">
        <v>93556</v>
      </c>
      <c r="E235">
        <v>95118</v>
      </c>
      <c r="F235" s="1">
        <v>95118</v>
      </c>
      <c r="G235" s="1">
        <v>95118</v>
      </c>
      <c r="I235">
        <v>95922</v>
      </c>
      <c r="J235" s="1">
        <v>93556</v>
      </c>
    </row>
    <row r="236" spans="2:10" x14ac:dyDescent="0.25">
      <c r="B236">
        <v>93561</v>
      </c>
      <c r="C236" s="1">
        <v>93561</v>
      </c>
      <c r="D236" s="1">
        <v>93561</v>
      </c>
      <c r="E236">
        <v>95121</v>
      </c>
      <c r="F236" s="1">
        <v>95121</v>
      </c>
      <c r="G236" s="1">
        <v>95121</v>
      </c>
      <c r="I236">
        <v>95925</v>
      </c>
      <c r="J236" s="1">
        <v>93561</v>
      </c>
    </row>
    <row r="237" spans="2:10" x14ac:dyDescent="0.25">
      <c r="B237">
        <v>93560</v>
      </c>
      <c r="C237" s="1">
        <v>93560</v>
      </c>
      <c r="D237" s="1">
        <v>93560</v>
      </c>
      <c r="E237">
        <v>95120</v>
      </c>
      <c r="F237" s="1">
        <v>95120</v>
      </c>
      <c r="G237" s="1">
        <v>95120</v>
      </c>
      <c r="I237">
        <v>95935</v>
      </c>
      <c r="J237" s="1">
        <v>93560</v>
      </c>
    </row>
    <row r="238" spans="2:10" x14ac:dyDescent="0.25">
      <c r="B238">
        <v>93280</v>
      </c>
      <c r="C238" s="1">
        <v>93280</v>
      </c>
      <c r="D238" s="1">
        <v>93280</v>
      </c>
      <c r="E238">
        <v>95123</v>
      </c>
      <c r="F238" s="1">
        <v>95123</v>
      </c>
      <c r="G238" s="1">
        <v>95123</v>
      </c>
      <c r="I238">
        <v>95961</v>
      </c>
      <c r="J238" s="1">
        <v>93280</v>
      </c>
    </row>
    <row r="239" spans="2:10" x14ac:dyDescent="0.25">
      <c r="B239">
        <v>93285</v>
      </c>
      <c r="C239" s="1">
        <v>93285</v>
      </c>
      <c r="D239" s="1">
        <v>93285</v>
      </c>
      <c r="E239">
        <v>95122</v>
      </c>
      <c r="F239" s="1">
        <v>95122</v>
      </c>
      <c r="G239" s="1">
        <v>95122</v>
      </c>
      <c r="I239">
        <v>95962</v>
      </c>
      <c r="J239" s="1">
        <v>93285</v>
      </c>
    </row>
    <row r="240" spans="2:10" x14ac:dyDescent="0.25">
      <c r="B240">
        <v>93283</v>
      </c>
      <c r="C240" s="1">
        <v>93283</v>
      </c>
      <c r="D240" s="1">
        <v>93283</v>
      </c>
      <c r="E240">
        <v>95125</v>
      </c>
      <c r="F240" s="1">
        <v>95125</v>
      </c>
      <c r="G240" s="1">
        <v>95125</v>
      </c>
      <c r="I240">
        <v>95972</v>
      </c>
      <c r="J240" s="1">
        <v>93283</v>
      </c>
    </row>
    <row r="241" spans="2:10" x14ac:dyDescent="0.25">
      <c r="B241">
        <v>93287</v>
      </c>
      <c r="C241" s="1">
        <v>93287</v>
      </c>
      <c r="D241" s="1">
        <v>93287</v>
      </c>
      <c r="E241">
        <v>95124</v>
      </c>
      <c r="F241" s="1">
        <v>95124</v>
      </c>
      <c r="G241" s="1">
        <v>95124</v>
      </c>
      <c r="I241">
        <v>95981</v>
      </c>
      <c r="J241" s="1">
        <v>93287</v>
      </c>
    </row>
    <row r="242" spans="2:10" x14ac:dyDescent="0.25">
      <c r="B242">
        <v>93581</v>
      </c>
      <c r="C242" s="1">
        <v>93581</v>
      </c>
      <c r="D242" s="1">
        <v>93581</v>
      </c>
      <c r="E242">
        <v>95127</v>
      </c>
      <c r="F242" s="1">
        <v>95127</v>
      </c>
      <c r="G242" s="1">
        <v>95127</v>
      </c>
      <c r="J242" s="1">
        <v>93581</v>
      </c>
    </row>
    <row r="243" spans="2:10" x14ac:dyDescent="0.25">
      <c r="B243">
        <v>93301</v>
      </c>
      <c r="C243" s="1">
        <v>93301</v>
      </c>
      <c r="D243" s="1">
        <v>93301</v>
      </c>
      <c r="E243">
        <v>95126</v>
      </c>
      <c r="F243" s="1">
        <v>95126</v>
      </c>
      <c r="G243" s="1">
        <v>95126</v>
      </c>
      <c r="J243" s="1">
        <v>93301</v>
      </c>
    </row>
    <row r="244" spans="2:10" x14ac:dyDescent="0.25">
      <c r="B244">
        <v>93596</v>
      </c>
      <c r="C244" s="1">
        <v>93596</v>
      </c>
      <c r="D244" s="1">
        <v>93596</v>
      </c>
      <c r="E244">
        <v>95129</v>
      </c>
      <c r="F244" s="1">
        <v>95129</v>
      </c>
      <c r="G244" s="1">
        <v>95129</v>
      </c>
      <c r="J244" s="1">
        <v>93596</v>
      </c>
    </row>
    <row r="245" spans="2:10" x14ac:dyDescent="0.25">
      <c r="B245">
        <v>93305</v>
      </c>
      <c r="C245" s="1">
        <v>93305</v>
      </c>
      <c r="D245" s="1">
        <v>93305</v>
      </c>
      <c r="E245">
        <v>95128</v>
      </c>
      <c r="F245" s="1">
        <v>95128</v>
      </c>
      <c r="G245" s="1">
        <v>95128</v>
      </c>
      <c r="J245" s="1">
        <v>93305</v>
      </c>
    </row>
    <row r="246" spans="2:10" x14ac:dyDescent="0.25">
      <c r="B246">
        <v>93304</v>
      </c>
      <c r="C246" s="1">
        <v>93304</v>
      </c>
      <c r="D246" s="1">
        <v>93304</v>
      </c>
      <c r="E246">
        <v>95131</v>
      </c>
      <c r="F246" s="1">
        <v>95131</v>
      </c>
      <c r="G246" s="1">
        <v>95131</v>
      </c>
      <c r="J246" s="1">
        <v>93304</v>
      </c>
    </row>
    <row r="247" spans="2:10" x14ac:dyDescent="0.25">
      <c r="B247">
        <v>93307</v>
      </c>
      <c r="C247" s="1">
        <v>93307</v>
      </c>
      <c r="D247" s="1">
        <v>93307</v>
      </c>
      <c r="E247">
        <v>95130</v>
      </c>
      <c r="F247" s="1">
        <v>95130</v>
      </c>
      <c r="G247" s="1">
        <v>95130</v>
      </c>
      <c r="J247" s="1">
        <v>93307</v>
      </c>
    </row>
    <row r="248" spans="2:10" x14ac:dyDescent="0.25">
      <c r="B248">
        <v>93306</v>
      </c>
      <c r="C248" s="1">
        <v>93306</v>
      </c>
      <c r="D248" s="1">
        <v>93306</v>
      </c>
      <c r="E248">
        <v>95133</v>
      </c>
      <c r="F248" s="1">
        <v>95133</v>
      </c>
      <c r="G248" s="1">
        <v>95133</v>
      </c>
      <c r="J248" s="1">
        <v>93306</v>
      </c>
    </row>
    <row r="249" spans="2:10" x14ac:dyDescent="0.25">
      <c r="B249">
        <v>93309</v>
      </c>
      <c r="C249" s="1">
        <v>93309</v>
      </c>
      <c r="D249" s="1">
        <v>93309</v>
      </c>
      <c r="E249">
        <v>95132</v>
      </c>
      <c r="F249" s="1">
        <v>95132</v>
      </c>
      <c r="G249" s="1">
        <v>95132</v>
      </c>
      <c r="J249" s="1">
        <v>93309</v>
      </c>
    </row>
    <row r="250" spans="2:10" x14ac:dyDescent="0.25">
      <c r="B250">
        <v>93308</v>
      </c>
      <c r="C250" s="1">
        <v>93308</v>
      </c>
      <c r="D250" s="1">
        <v>93308</v>
      </c>
      <c r="E250">
        <v>95135</v>
      </c>
      <c r="F250" s="1">
        <v>95135</v>
      </c>
      <c r="G250" s="1">
        <v>95135</v>
      </c>
      <c r="J250" s="1">
        <v>93308</v>
      </c>
    </row>
    <row r="251" spans="2:10" x14ac:dyDescent="0.25">
      <c r="B251">
        <v>93312</v>
      </c>
      <c r="C251" s="1">
        <v>93312</v>
      </c>
      <c r="D251" s="1">
        <v>93312</v>
      </c>
      <c r="E251">
        <v>95134</v>
      </c>
      <c r="F251" s="1">
        <v>95134</v>
      </c>
      <c r="G251" s="1">
        <v>95134</v>
      </c>
      <c r="J251" s="1">
        <v>93312</v>
      </c>
    </row>
    <row r="252" spans="2:10" x14ac:dyDescent="0.25">
      <c r="B252">
        <v>93311</v>
      </c>
      <c r="C252" s="1">
        <v>93311</v>
      </c>
      <c r="D252" s="1">
        <v>93311</v>
      </c>
      <c r="E252">
        <v>95136</v>
      </c>
      <c r="F252" s="1">
        <v>95136</v>
      </c>
      <c r="G252" s="1">
        <v>95136</v>
      </c>
      <c r="J252" s="1">
        <v>93311</v>
      </c>
    </row>
    <row r="253" spans="2:10" x14ac:dyDescent="0.25">
      <c r="B253">
        <v>93314</v>
      </c>
      <c r="C253" s="1">
        <v>93314</v>
      </c>
      <c r="D253" s="1">
        <v>93314</v>
      </c>
      <c r="E253">
        <v>95139</v>
      </c>
      <c r="F253" s="1">
        <v>95139</v>
      </c>
      <c r="G253" s="1">
        <v>95139</v>
      </c>
      <c r="J253" s="1">
        <v>93314</v>
      </c>
    </row>
    <row r="254" spans="2:10" x14ac:dyDescent="0.25">
      <c r="B254">
        <v>93313</v>
      </c>
      <c r="C254" s="1">
        <v>93313</v>
      </c>
      <c r="D254" s="1">
        <v>93313</v>
      </c>
      <c r="E254">
        <v>95138</v>
      </c>
      <c r="F254" s="1">
        <v>95138</v>
      </c>
      <c r="G254" s="1">
        <v>95138</v>
      </c>
      <c r="J254" s="1">
        <v>93313</v>
      </c>
    </row>
    <row r="255" spans="2:10" x14ac:dyDescent="0.25">
      <c r="B255">
        <v>93383</v>
      </c>
      <c r="C255" s="1">
        <v>93383</v>
      </c>
      <c r="D255" s="1">
        <v>93383</v>
      </c>
      <c r="E255">
        <v>95141</v>
      </c>
      <c r="F255" s="1">
        <v>95141</v>
      </c>
      <c r="G255" s="1">
        <v>95141</v>
      </c>
      <c r="J255" s="1">
        <v>93383</v>
      </c>
    </row>
    <row r="256" spans="2:10" x14ac:dyDescent="0.25">
      <c r="B256">
        <v>93387</v>
      </c>
      <c r="C256" s="1">
        <v>93387</v>
      </c>
      <c r="D256" s="1">
        <v>93387</v>
      </c>
      <c r="E256">
        <v>95140</v>
      </c>
      <c r="F256" s="1">
        <v>95140</v>
      </c>
      <c r="G256" s="1">
        <v>95140</v>
      </c>
      <c r="J256" s="1">
        <v>93387</v>
      </c>
    </row>
    <row r="257" spans="2:10" x14ac:dyDescent="0.25">
      <c r="B257">
        <v>93389</v>
      </c>
      <c r="C257" s="1">
        <v>93389</v>
      </c>
      <c r="D257" s="1">
        <v>93389</v>
      </c>
      <c r="E257">
        <v>95148</v>
      </c>
      <c r="F257" s="1">
        <v>95148</v>
      </c>
      <c r="G257" s="1">
        <v>95148</v>
      </c>
      <c r="J257" s="1">
        <v>93389</v>
      </c>
    </row>
    <row r="258" spans="2:10" x14ac:dyDescent="0.25">
      <c r="B258">
        <v>93388</v>
      </c>
      <c r="C258" s="1">
        <v>93388</v>
      </c>
      <c r="D258" s="1">
        <v>93388</v>
      </c>
      <c r="E258">
        <v>94550</v>
      </c>
      <c r="F258" s="1">
        <v>94550</v>
      </c>
      <c r="G258" s="1">
        <v>94550</v>
      </c>
      <c r="J258" s="1">
        <v>93388</v>
      </c>
    </row>
    <row r="259" spans="2:10" x14ac:dyDescent="0.25">
      <c r="B259">
        <v>93203</v>
      </c>
      <c r="C259" s="1">
        <v>93203</v>
      </c>
      <c r="D259" s="1">
        <v>93203</v>
      </c>
      <c r="E259">
        <v>95150</v>
      </c>
      <c r="F259" s="1">
        <v>95150</v>
      </c>
      <c r="G259" s="1">
        <v>95150</v>
      </c>
      <c r="J259" s="1">
        <v>93203</v>
      </c>
    </row>
    <row r="260" spans="2:10" x14ac:dyDescent="0.25">
      <c r="B260">
        <v>93205</v>
      </c>
      <c r="C260" s="1">
        <v>93205</v>
      </c>
      <c r="D260" s="1">
        <v>93205</v>
      </c>
      <c r="E260">
        <v>94022</v>
      </c>
      <c r="F260" s="1">
        <v>94022</v>
      </c>
      <c r="G260" s="1">
        <v>94022</v>
      </c>
      <c r="J260" s="1">
        <v>93205</v>
      </c>
    </row>
    <row r="261" spans="2:10" x14ac:dyDescent="0.25">
      <c r="B261">
        <v>93206</v>
      </c>
      <c r="C261" s="1">
        <v>93206</v>
      </c>
      <c r="D261" s="1">
        <v>93206</v>
      </c>
      <c r="E261">
        <v>94024</v>
      </c>
      <c r="F261" s="1">
        <v>94024</v>
      </c>
      <c r="G261" s="1">
        <v>94024</v>
      </c>
      <c r="J261" s="1">
        <v>93206</v>
      </c>
    </row>
    <row r="262" spans="2:10" x14ac:dyDescent="0.25">
      <c r="E262">
        <v>95190</v>
      </c>
      <c r="F262" s="1">
        <v>95190</v>
      </c>
      <c r="G262" s="1">
        <v>95190</v>
      </c>
    </row>
    <row r="263" spans="2:10" x14ac:dyDescent="0.25">
      <c r="E263">
        <v>95192</v>
      </c>
      <c r="F263" s="1">
        <v>95192</v>
      </c>
      <c r="G263" s="1">
        <v>95192</v>
      </c>
    </row>
    <row r="264" spans="2:10" x14ac:dyDescent="0.25">
      <c r="E264">
        <v>94028</v>
      </c>
      <c r="F264" s="1">
        <v>94028</v>
      </c>
      <c r="G264" s="1">
        <v>94028</v>
      </c>
    </row>
    <row r="265" spans="2:10" x14ac:dyDescent="0.25">
      <c r="E265">
        <v>94040</v>
      </c>
      <c r="F265" s="1">
        <v>94040</v>
      </c>
      <c r="G265" s="1">
        <v>94040</v>
      </c>
    </row>
    <row r="266" spans="2:10" x14ac:dyDescent="0.25">
      <c r="E266">
        <v>94041</v>
      </c>
      <c r="F266" s="1">
        <v>94041</v>
      </c>
      <c r="G266" s="1">
        <v>94041</v>
      </c>
    </row>
    <row r="267" spans="2:10" x14ac:dyDescent="0.25">
      <c r="E267">
        <v>95002</v>
      </c>
      <c r="F267" s="1">
        <v>95002</v>
      </c>
      <c r="G267" s="1">
        <v>95002</v>
      </c>
    </row>
    <row r="268" spans="2:10" x14ac:dyDescent="0.25">
      <c r="E268">
        <v>94043</v>
      </c>
      <c r="F268" s="1">
        <v>94043</v>
      </c>
      <c r="G268" s="1">
        <v>94043</v>
      </c>
    </row>
    <row r="269" spans="2:10" x14ac:dyDescent="0.25">
      <c r="E269">
        <v>94590</v>
      </c>
      <c r="F269" s="1">
        <v>94590</v>
      </c>
      <c r="G269" s="1">
        <v>94590</v>
      </c>
    </row>
    <row r="270" spans="2:10" x14ac:dyDescent="0.25">
      <c r="E270">
        <v>94589</v>
      </c>
      <c r="F270" s="1">
        <v>94589</v>
      </c>
      <c r="G270" s="1">
        <v>94589</v>
      </c>
    </row>
    <row r="271" spans="2:10" x14ac:dyDescent="0.25">
      <c r="E271">
        <v>94592</v>
      </c>
      <c r="F271" s="1">
        <v>94592</v>
      </c>
      <c r="G271" s="1">
        <v>94592</v>
      </c>
    </row>
    <row r="272" spans="2:10" x14ac:dyDescent="0.25">
      <c r="E272">
        <v>94591</v>
      </c>
      <c r="F272" s="1">
        <v>94591</v>
      </c>
      <c r="G272" s="1">
        <v>94591</v>
      </c>
    </row>
    <row r="273" spans="5:7" x14ac:dyDescent="0.25">
      <c r="E273">
        <v>95688</v>
      </c>
      <c r="F273" s="1">
        <v>95688</v>
      </c>
      <c r="G273" s="1">
        <v>95688</v>
      </c>
    </row>
    <row r="274" spans="5:7" x14ac:dyDescent="0.25">
      <c r="E274">
        <v>95618</v>
      </c>
      <c r="F274" s="1">
        <v>95618</v>
      </c>
      <c r="G274" s="1">
        <v>95618</v>
      </c>
    </row>
    <row r="275" spans="5:7" x14ac:dyDescent="0.25">
      <c r="E275">
        <v>95687</v>
      </c>
      <c r="F275" s="1">
        <v>95687</v>
      </c>
      <c r="G275" s="1">
        <v>95687</v>
      </c>
    </row>
    <row r="276" spans="5:7" x14ac:dyDescent="0.25">
      <c r="E276">
        <v>94534</v>
      </c>
      <c r="F276" s="1">
        <v>94534</v>
      </c>
      <c r="G276" s="1">
        <v>94534</v>
      </c>
    </row>
    <row r="277" spans="5:7" x14ac:dyDescent="0.25">
      <c r="E277">
        <v>94533</v>
      </c>
      <c r="F277" s="1">
        <v>94533</v>
      </c>
      <c r="G277" s="1">
        <v>94533</v>
      </c>
    </row>
    <row r="278" spans="5:7" x14ac:dyDescent="0.25">
      <c r="E278">
        <v>95620</v>
      </c>
      <c r="F278" s="1">
        <v>95620</v>
      </c>
      <c r="G278" s="1">
        <v>95620</v>
      </c>
    </row>
    <row r="279" spans="5:7" x14ac:dyDescent="0.25">
      <c r="E279">
        <v>94535</v>
      </c>
      <c r="F279" s="1">
        <v>94535</v>
      </c>
      <c r="G279" s="1">
        <v>94535</v>
      </c>
    </row>
    <row r="280" spans="5:7" x14ac:dyDescent="0.25">
      <c r="E280">
        <v>95694</v>
      </c>
      <c r="F280" s="1">
        <v>95694</v>
      </c>
      <c r="G280" s="1">
        <v>95694</v>
      </c>
    </row>
    <row r="281" spans="5:7" x14ac:dyDescent="0.25">
      <c r="E281">
        <v>95625</v>
      </c>
      <c r="F281" s="1">
        <v>95625</v>
      </c>
      <c r="G281" s="1">
        <v>95625</v>
      </c>
    </row>
    <row r="282" spans="5:7" x14ac:dyDescent="0.25">
      <c r="E282">
        <v>94503</v>
      </c>
      <c r="F282" s="1">
        <v>94503</v>
      </c>
      <c r="G282" s="1">
        <v>94503</v>
      </c>
    </row>
    <row r="283" spans="5:7" x14ac:dyDescent="0.25">
      <c r="E283">
        <v>94510</v>
      </c>
      <c r="F283" s="1">
        <v>94510</v>
      </c>
      <c r="G283" s="1">
        <v>94510</v>
      </c>
    </row>
    <row r="284" spans="5:7" x14ac:dyDescent="0.25">
      <c r="E284">
        <v>94512</v>
      </c>
      <c r="F284" s="1">
        <v>94512</v>
      </c>
      <c r="G284" s="1">
        <v>94512</v>
      </c>
    </row>
    <row r="285" spans="5:7" x14ac:dyDescent="0.25">
      <c r="E285">
        <v>94585</v>
      </c>
      <c r="F285" s="1">
        <v>94585</v>
      </c>
      <c r="G285" s="1">
        <v>94585</v>
      </c>
    </row>
    <row r="286" spans="5:7" x14ac:dyDescent="0.25">
      <c r="E286">
        <v>95409</v>
      </c>
      <c r="F286" s="1">
        <v>95409</v>
      </c>
      <c r="G286" s="1">
        <v>95409</v>
      </c>
    </row>
    <row r="287" spans="5:7" x14ac:dyDescent="0.25">
      <c r="E287">
        <v>95412</v>
      </c>
      <c r="F287" s="1">
        <v>95412</v>
      </c>
      <c r="G287" s="1">
        <v>95412</v>
      </c>
    </row>
    <row r="288" spans="5:7" x14ac:dyDescent="0.25">
      <c r="E288">
        <v>95416</v>
      </c>
      <c r="F288" s="1">
        <v>95416</v>
      </c>
      <c r="G288" s="1">
        <v>95416</v>
      </c>
    </row>
    <row r="289" spans="5:7" x14ac:dyDescent="0.25">
      <c r="E289">
        <v>95419</v>
      </c>
      <c r="F289" s="1">
        <v>95419</v>
      </c>
      <c r="G289" s="1">
        <v>95419</v>
      </c>
    </row>
    <row r="290" spans="5:7" x14ac:dyDescent="0.25">
      <c r="E290">
        <v>95421</v>
      </c>
      <c r="F290" s="1">
        <v>95421</v>
      </c>
      <c r="G290" s="1">
        <v>95421</v>
      </c>
    </row>
    <row r="291" spans="5:7" x14ac:dyDescent="0.25">
      <c r="E291">
        <v>95425</v>
      </c>
      <c r="F291" s="1">
        <v>95425</v>
      </c>
      <c r="G291" s="1">
        <v>95425</v>
      </c>
    </row>
    <row r="292" spans="5:7" x14ac:dyDescent="0.25">
      <c r="E292">
        <v>95430</v>
      </c>
      <c r="F292" s="1">
        <v>95430</v>
      </c>
      <c r="G292" s="1">
        <v>95430</v>
      </c>
    </row>
    <row r="293" spans="5:7" x14ac:dyDescent="0.25">
      <c r="E293">
        <v>95433</v>
      </c>
      <c r="F293" s="1">
        <v>95433</v>
      </c>
      <c r="G293" s="1">
        <v>95433</v>
      </c>
    </row>
    <row r="294" spans="5:7" x14ac:dyDescent="0.25">
      <c r="E294">
        <v>95436</v>
      </c>
      <c r="F294" s="1">
        <v>95436</v>
      </c>
      <c r="G294" s="1">
        <v>95436</v>
      </c>
    </row>
    <row r="295" spans="5:7" x14ac:dyDescent="0.25">
      <c r="E295">
        <v>95439</v>
      </c>
      <c r="F295" s="1">
        <v>95439</v>
      </c>
      <c r="G295" s="1">
        <v>95439</v>
      </c>
    </row>
    <row r="296" spans="5:7" x14ac:dyDescent="0.25">
      <c r="E296">
        <v>95442</v>
      </c>
      <c r="F296" s="1">
        <v>95442</v>
      </c>
      <c r="G296" s="1">
        <v>95442</v>
      </c>
    </row>
    <row r="297" spans="5:7" x14ac:dyDescent="0.25">
      <c r="E297">
        <v>95441</v>
      </c>
      <c r="F297" s="1">
        <v>95441</v>
      </c>
      <c r="G297" s="1">
        <v>95441</v>
      </c>
    </row>
    <row r="298" spans="5:7" x14ac:dyDescent="0.25">
      <c r="E298">
        <v>95444</v>
      </c>
      <c r="F298" s="1">
        <v>95444</v>
      </c>
      <c r="G298" s="1">
        <v>95444</v>
      </c>
    </row>
    <row r="299" spans="5:7" x14ac:dyDescent="0.25">
      <c r="E299">
        <v>95446</v>
      </c>
      <c r="F299" s="1">
        <v>95446</v>
      </c>
      <c r="G299" s="1">
        <v>95446</v>
      </c>
    </row>
    <row r="300" spans="5:7" x14ac:dyDescent="0.25">
      <c r="E300">
        <v>95448</v>
      </c>
      <c r="F300" s="1">
        <v>95448</v>
      </c>
      <c r="G300" s="1">
        <v>95448</v>
      </c>
    </row>
    <row r="301" spans="5:7" x14ac:dyDescent="0.25">
      <c r="E301">
        <v>95450</v>
      </c>
      <c r="F301" s="1">
        <v>95450</v>
      </c>
      <c r="G301" s="1">
        <v>95450</v>
      </c>
    </row>
    <row r="302" spans="5:7" x14ac:dyDescent="0.25">
      <c r="E302">
        <v>95452</v>
      </c>
      <c r="F302" s="1">
        <v>95452</v>
      </c>
      <c r="G302" s="1">
        <v>95452</v>
      </c>
    </row>
    <row r="303" spans="5:7" x14ac:dyDescent="0.25">
      <c r="E303">
        <v>95462</v>
      </c>
      <c r="F303" s="1">
        <v>95462</v>
      </c>
      <c r="G303" s="1">
        <v>95462</v>
      </c>
    </row>
    <row r="304" spans="5:7" x14ac:dyDescent="0.25">
      <c r="E304">
        <v>95465</v>
      </c>
      <c r="F304" s="1">
        <v>95465</v>
      </c>
      <c r="G304" s="1">
        <v>95465</v>
      </c>
    </row>
    <row r="305" spans="5:7" x14ac:dyDescent="0.25">
      <c r="E305">
        <v>95472</v>
      </c>
      <c r="F305" s="1">
        <v>95472</v>
      </c>
      <c r="G305" s="1">
        <v>95472</v>
      </c>
    </row>
    <row r="306" spans="5:7" x14ac:dyDescent="0.25">
      <c r="E306">
        <v>95471</v>
      </c>
      <c r="F306" s="1">
        <v>95471</v>
      </c>
      <c r="G306" s="1">
        <v>95471</v>
      </c>
    </row>
    <row r="307" spans="5:7" x14ac:dyDescent="0.25">
      <c r="E307">
        <v>95476</v>
      </c>
      <c r="F307" s="1">
        <v>95476</v>
      </c>
      <c r="G307" s="1">
        <v>95476</v>
      </c>
    </row>
    <row r="308" spans="5:7" x14ac:dyDescent="0.25">
      <c r="E308">
        <v>94515</v>
      </c>
      <c r="F308" s="1">
        <v>94515</v>
      </c>
      <c r="G308" s="1">
        <v>94515</v>
      </c>
    </row>
    <row r="309" spans="5:7" x14ac:dyDescent="0.25">
      <c r="E309">
        <v>95486</v>
      </c>
      <c r="F309" s="1">
        <v>95486</v>
      </c>
      <c r="G309" s="1">
        <v>95486</v>
      </c>
    </row>
    <row r="310" spans="5:7" x14ac:dyDescent="0.25">
      <c r="E310">
        <v>95492</v>
      </c>
      <c r="F310" s="1">
        <v>95492</v>
      </c>
      <c r="G310" s="1">
        <v>95492</v>
      </c>
    </row>
    <row r="311" spans="5:7" x14ac:dyDescent="0.25">
      <c r="E311">
        <v>95497</v>
      </c>
      <c r="F311" s="1">
        <v>95497</v>
      </c>
      <c r="G311" s="1">
        <v>95497</v>
      </c>
    </row>
    <row r="312" spans="5:7" x14ac:dyDescent="0.25">
      <c r="E312">
        <v>94923</v>
      </c>
      <c r="F312" s="1">
        <v>94923</v>
      </c>
      <c r="G312" s="1">
        <v>94923</v>
      </c>
    </row>
    <row r="313" spans="5:7" x14ac:dyDescent="0.25">
      <c r="E313">
        <v>94922</v>
      </c>
      <c r="F313" s="1">
        <v>94922</v>
      </c>
      <c r="G313" s="1">
        <v>94922</v>
      </c>
    </row>
    <row r="314" spans="5:7" x14ac:dyDescent="0.25">
      <c r="E314">
        <v>94926</v>
      </c>
      <c r="F314" s="1">
        <v>94926</v>
      </c>
      <c r="G314" s="1">
        <v>94926</v>
      </c>
    </row>
    <row r="315" spans="5:7" x14ac:dyDescent="0.25">
      <c r="E315">
        <v>94928</v>
      </c>
      <c r="F315" s="1">
        <v>94928</v>
      </c>
      <c r="G315" s="1">
        <v>94928</v>
      </c>
    </row>
    <row r="316" spans="5:7" x14ac:dyDescent="0.25">
      <c r="E316">
        <v>94931</v>
      </c>
      <c r="F316" s="1">
        <v>94931</v>
      </c>
      <c r="G316" s="1">
        <v>94931</v>
      </c>
    </row>
    <row r="317" spans="5:7" x14ac:dyDescent="0.25">
      <c r="E317">
        <v>94951</v>
      </c>
      <c r="F317" s="1">
        <v>94951</v>
      </c>
      <c r="G317" s="1">
        <v>94951</v>
      </c>
    </row>
    <row r="318" spans="5:7" x14ac:dyDescent="0.25">
      <c r="E318">
        <v>94953</v>
      </c>
      <c r="F318" s="1">
        <v>94953</v>
      </c>
      <c r="G318" s="1">
        <v>94953</v>
      </c>
    </row>
    <row r="319" spans="5:7" x14ac:dyDescent="0.25">
      <c r="E319">
        <v>94952</v>
      </c>
      <c r="F319" s="1">
        <v>94952</v>
      </c>
      <c r="G319" s="1">
        <v>94952</v>
      </c>
    </row>
    <row r="320" spans="5:7" x14ac:dyDescent="0.25">
      <c r="E320">
        <v>94954</v>
      </c>
      <c r="F320" s="1">
        <v>94954</v>
      </c>
      <c r="G320" s="1">
        <v>94954</v>
      </c>
    </row>
    <row r="321" spans="5:7" x14ac:dyDescent="0.25">
      <c r="E321">
        <v>94972</v>
      </c>
      <c r="F321" s="1">
        <v>94972</v>
      </c>
      <c r="G321" s="1">
        <v>94972</v>
      </c>
    </row>
    <row r="322" spans="5:7" x14ac:dyDescent="0.25">
      <c r="E322">
        <v>95402</v>
      </c>
      <c r="F322" s="1">
        <v>95402</v>
      </c>
      <c r="G322" s="1">
        <v>95402</v>
      </c>
    </row>
    <row r="323" spans="5:7" x14ac:dyDescent="0.25">
      <c r="E323">
        <v>95401</v>
      </c>
      <c r="F323" s="1">
        <v>95401</v>
      </c>
      <c r="G323" s="1">
        <v>95401</v>
      </c>
    </row>
    <row r="324" spans="5:7" x14ac:dyDescent="0.25">
      <c r="E324">
        <v>95404</v>
      </c>
      <c r="F324" s="1">
        <v>95404</v>
      </c>
      <c r="G324" s="1">
        <v>95404</v>
      </c>
    </row>
    <row r="325" spans="5:7" x14ac:dyDescent="0.25">
      <c r="E325">
        <v>95403</v>
      </c>
      <c r="F325" s="1">
        <v>95403</v>
      </c>
      <c r="G325" s="1">
        <v>95403</v>
      </c>
    </row>
    <row r="326" spans="5:7" x14ac:dyDescent="0.25">
      <c r="E326">
        <v>95405</v>
      </c>
      <c r="F326" s="1">
        <v>95405</v>
      </c>
      <c r="G326" s="1">
        <v>95405</v>
      </c>
    </row>
    <row r="327" spans="5:7" x14ac:dyDescent="0.25">
      <c r="E327">
        <v>95407</v>
      </c>
      <c r="F327" s="1">
        <v>95407</v>
      </c>
      <c r="G327" s="1">
        <v>95407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24"/>
  <sheetViews>
    <sheetView showGridLines="0" topLeftCell="A19" workbookViewId="0">
      <selection activeCell="B21" sqref="B21:O21"/>
    </sheetView>
  </sheetViews>
  <sheetFormatPr defaultRowHeight="15" x14ac:dyDescent="0.25"/>
  <sheetData>
    <row r="1" spans="2:15" s="1" customFormat="1" x14ac:dyDescent="0.25"/>
    <row r="2" spans="2:15" s="1" customFormat="1" ht="18.75" x14ac:dyDescent="0.3">
      <c r="B2" s="15" t="s">
        <v>95</v>
      </c>
    </row>
    <row r="3" spans="2:15" s="1" customFormat="1" x14ac:dyDescent="0.25">
      <c r="B3" s="33" t="s">
        <v>96</v>
      </c>
    </row>
    <row r="4" spans="2:15" s="1" customFormat="1" x14ac:dyDescent="0.25"/>
    <row r="5" spans="2:15" s="1" customFormat="1" x14ac:dyDescent="0.25">
      <c r="B5" s="24" t="s">
        <v>97</v>
      </c>
      <c r="C5" s="34"/>
      <c r="D5" s="34"/>
      <c r="E5" s="34"/>
      <c r="F5" s="34"/>
      <c r="G5" s="34"/>
      <c r="H5" s="34"/>
      <c r="I5" s="34"/>
      <c r="J5" s="34"/>
      <c r="K5" s="34"/>
      <c r="L5" s="34"/>
      <c r="M5" s="34"/>
      <c r="N5" s="35"/>
      <c r="O5" s="36"/>
    </row>
    <row r="6" spans="2:15" s="1" customFormat="1" ht="33.6" customHeight="1" x14ac:dyDescent="0.25">
      <c r="B6" s="46" t="s">
        <v>98</v>
      </c>
      <c r="C6" s="47"/>
      <c r="D6" s="47"/>
      <c r="E6" s="47"/>
      <c r="F6" s="47"/>
      <c r="G6" s="47"/>
      <c r="H6" s="47"/>
      <c r="I6" s="47"/>
      <c r="J6" s="47"/>
      <c r="K6" s="47"/>
      <c r="L6" s="47"/>
      <c r="M6" s="47"/>
      <c r="N6" s="47"/>
      <c r="O6" s="48"/>
    </row>
    <row r="7" spans="2:15" s="1" customFormat="1" x14ac:dyDescent="0.25"/>
    <row r="8" spans="2:15" s="1" customFormat="1" x14ac:dyDescent="0.25">
      <c r="B8" s="24" t="s">
        <v>103</v>
      </c>
      <c r="C8" s="25"/>
      <c r="D8" s="25"/>
      <c r="E8" s="26"/>
    </row>
    <row r="9" spans="2:15" s="1" customFormat="1" x14ac:dyDescent="0.25">
      <c r="B9" s="27" t="s">
        <v>94</v>
      </c>
      <c r="C9" s="28"/>
      <c r="D9" s="28"/>
      <c r="E9" s="29"/>
    </row>
    <row r="10" spans="2:15" s="1" customFormat="1" x14ac:dyDescent="0.25">
      <c r="B10" s="27"/>
      <c r="C10" s="28"/>
      <c r="D10" s="28"/>
      <c r="E10" s="29"/>
    </row>
    <row r="11" spans="2:15" s="1" customFormat="1" x14ac:dyDescent="0.25">
      <c r="B11" s="30"/>
      <c r="C11" s="31"/>
      <c r="D11" s="31"/>
      <c r="E11" s="32"/>
    </row>
    <row r="12" spans="2:15" s="1" customFormat="1" x14ac:dyDescent="0.25"/>
    <row r="13" spans="2:15" s="1" customFormat="1" x14ac:dyDescent="0.25"/>
    <row r="14" spans="2:15" s="1" customFormat="1" ht="18.75" x14ac:dyDescent="0.3">
      <c r="B14" s="15" t="s">
        <v>102</v>
      </c>
    </row>
    <row r="15" spans="2:15" s="1" customFormat="1" x14ac:dyDescent="0.25"/>
    <row r="16" spans="2:15" s="1" customFormat="1" x14ac:dyDescent="0.25">
      <c r="B16" s="24" t="s">
        <v>93</v>
      </c>
      <c r="C16" s="34"/>
      <c r="D16" s="34"/>
      <c r="E16" s="34"/>
      <c r="F16" s="34"/>
      <c r="G16" s="34"/>
      <c r="H16" s="34"/>
      <c r="I16" s="34"/>
      <c r="J16" s="34"/>
      <c r="K16" s="34"/>
      <c r="L16" s="34"/>
      <c r="M16" s="34"/>
      <c r="N16" s="35"/>
      <c r="O16" s="36"/>
    </row>
    <row r="17" spans="2:15" s="1" customFormat="1" x14ac:dyDescent="0.25">
      <c r="B17" s="46" t="s">
        <v>99</v>
      </c>
      <c r="C17" s="47"/>
      <c r="D17" s="47"/>
      <c r="E17" s="47"/>
      <c r="F17" s="47"/>
      <c r="G17" s="47"/>
      <c r="H17" s="47"/>
      <c r="I17" s="47"/>
      <c r="J17" s="47"/>
      <c r="K17" s="47"/>
      <c r="L17" s="47"/>
      <c r="M17" s="47"/>
      <c r="N17" s="47"/>
      <c r="O17" s="48"/>
    </row>
    <row r="18" spans="2:15" s="1" customFormat="1" x14ac:dyDescent="0.25"/>
    <row r="19" spans="2:15" s="1" customFormat="1" x14ac:dyDescent="0.25"/>
    <row r="20" spans="2:15" s="1" customFormat="1" x14ac:dyDescent="0.25">
      <c r="B20" s="24" t="s">
        <v>100</v>
      </c>
      <c r="C20" s="34"/>
      <c r="D20" s="34"/>
      <c r="E20" s="34"/>
      <c r="F20" s="34"/>
      <c r="G20" s="34"/>
      <c r="H20" s="34"/>
      <c r="I20" s="34"/>
      <c r="J20" s="34"/>
      <c r="K20" s="34"/>
      <c r="L20" s="34"/>
      <c r="M20" s="34"/>
      <c r="N20" s="35"/>
      <c r="O20" s="36"/>
    </row>
    <row r="21" spans="2:15" s="1" customFormat="1" ht="172.5" customHeight="1" x14ac:dyDescent="0.25">
      <c r="B21" s="46" t="s">
        <v>101</v>
      </c>
      <c r="C21" s="47"/>
      <c r="D21" s="47"/>
      <c r="E21" s="47"/>
      <c r="F21" s="47"/>
      <c r="G21" s="47"/>
      <c r="H21" s="47"/>
      <c r="I21" s="47"/>
      <c r="J21" s="47"/>
      <c r="K21" s="47"/>
      <c r="L21" s="47"/>
      <c r="M21" s="47"/>
      <c r="N21" s="47"/>
      <c r="O21" s="48"/>
    </row>
    <row r="22" spans="2:15" s="1" customFormat="1" x14ac:dyDescent="0.25"/>
    <row r="23" spans="2:15" s="1" customFormat="1" x14ac:dyDescent="0.25"/>
    <row r="24" spans="2:15" s="1" customFormat="1" x14ac:dyDescent="0.25"/>
  </sheetData>
  <mergeCells count="3">
    <mergeCell ref="B6:O6"/>
    <mergeCell ref="B17:O17"/>
    <mergeCell ref="B21:O2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9568338E120C41B1BD3916E1B31408" ma:contentTypeVersion="0" ma:contentTypeDescription="Create a new document." ma:contentTypeScope="" ma:versionID="849b5682e71d0d7f0cef869ae370919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102D69-775C-40EE-850C-53137E5974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91B2C02-5CD4-4819-939C-D4658C0195B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EAB21A82-3A0F-4AC1-855F-0D7761ED46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Tool</vt:lpstr>
      <vt:lpstr>External DB</vt:lpstr>
      <vt:lpstr>References</vt:lpstr>
      <vt:lpstr>Vehicle Matching Criteria</vt:lpstr>
      <vt:lpstr>Zip Codes</vt:lpstr>
      <vt:lpstr>Tool Information</vt:lpstr>
      <vt:lpstr>selectedType</vt:lpstr>
      <vt:lpstr>selectedZip</vt:lpstr>
      <vt:lpstr>Vehicle_Types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Pickrell, Katie</dc:creator>
  <cp:keywords/>
  <dc:description/>
  <cp:lastModifiedBy>Sadler, Alexandria</cp:lastModifiedBy>
  <dcterms:created xsi:type="dcterms:W3CDTF">2018-10-24T23:55:06Z</dcterms:created>
  <dcterms:modified xsi:type="dcterms:W3CDTF">2020-06-22T23:41:24Z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0x010100469568338E120C41B1BD3916E1B31408</vt:lpwstr>
  </property>
  <property fmtid="{D5CDD505-2E9C-101B-9397-08002B2CF9AE}" pid="3" name="{A44787D4-0540-4523-9961-78E4036D8C6D}">
    <vt:lpwstr>{10BD20C8-A1CA-4C2E-8D9C-AE4C03D66121}</vt:lpwstr>
  </property>
</Properties>
</file>